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38B7C12-3B5D-4237-BB5F-92734C060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50" i="1"/>
  <c r="F50" i="1"/>
  <c r="G50" i="1" s="1"/>
  <c r="K50" i="1" s="1"/>
  <c r="Q50" i="1"/>
  <c r="E51" i="1"/>
  <c r="F51" i="1"/>
  <c r="G51" i="1" s="1"/>
  <c r="K51" i="1" s="1"/>
  <c r="Q51" i="1"/>
  <c r="Q48" i="1"/>
  <c r="Q45" i="1"/>
  <c r="Q46" i="1"/>
  <c r="Q47" i="1"/>
  <c r="D9" i="1"/>
  <c r="C9" i="1"/>
  <c r="Q43" i="1"/>
  <c r="Q44" i="1"/>
  <c r="Q41" i="1"/>
  <c r="Q42" i="1"/>
  <c r="C7" i="1"/>
  <c r="E45" i="1"/>
  <c r="F45" i="1"/>
  <c r="C8" i="1"/>
  <c r="E31" i="1"/>
  <c r="F31" i="1"/>
  <c r="Q39" i="1"/>
  <c r="F16" i="1"/>
  <c r="F17" i="1" s="1"/>
  <c r="C17" i="1"/>
  <c r="Q40" i="1"/>
  <c r="Q36" i="1"/>
  <c r="Q35" i="1"/>
  <c r="Q37" i="1"/>
  <c r="Q38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0" i="1"/>
  <c r="G31" i="1"/>
  <c r="K31" i="1"/>
  <c r="E29" i="1"/>
  <c r="F29" i="1"/>
  <c r="E21" i="1"/>
  <c r="F21" i="1"/>
  <c r="E46" i="1"/>
  <c r="F46" i="1"/>
  <c r="E37" i="1"/>
  <c r="F37" i="1"/>
  <c r="G37" i="1"/>
  <c r="K37" i="1"/>
  <c r="E48" i="1"/>
  <c r="F48" i="1"/>
  <c r="E34" i="1"/>
  <c r="F34" i="1"/>
  <c r="E26" i="1"/>
  <c r="F26" i="1"/>
  <c r="E42" i="1"/>
  <c r="F42" i="1"/>
  <c r="G36" i="1"/>
  <c r="E28" i="1"/>
  <c r="F28" i="1"/>
  <c r="G28" i="1"/>
  <c r="K28" i="1"/>
  <c r="E44" i="1"/>
  <c r="F44" i="1"/>
  <c r="G44" i="1"/>
  <c r="K44" i="1"/>
  <c r="G38" i="1"/>
  <c r="K38" i="1"/>
  <c r="E36" i="1"/>
  <c r="F36" i="1"/>
  <c r="E33" i="1"/>
  <c r="F33" i="1"/>
  <c r="G33" i="1"/>
  <c r="K33" i="1"/>
  <c r="E41" i="1"/>
  <c r="F41" i="1"/>
  <c r="G41" i="1"/>
  <c r="K41" i="1"/>
  <c r="E30" i="1"/>
  <c r="F30" i="1"/>
  <c r="G30" i="1"/>
  <c r="K30" i="1"/>
  <c r="E22" i="1"/>
  <c r="F22" i="1"/>
  <c r="G22" i="1"/>
  <c r="K22" i="1"/>
  <c r="E47" i="1"/>
  <c r="F47" i="1"/>
  <c r="G47" i="1"/>
  <c r="K47" i="1"/>
  <c r="E38" i="1"/>
  <c r="F38" i="1"/>
  <c r="G45" i="1"/>
  <c r="K45" i="1"/>
  <c r="E23" i="1"/>
  <c r="F23" i="1"/>
  <c r="G23" i="1"/>
  <c r="K23" i="1"/>
  <c r="E39" i="1"/>
  <c r="F39" i="1"/>
  <c r="G39" i="1"/>
  <c r="K39" i="1"/>
  <c r="E25" i="1"/>
  <c r="F25" i="1"/>
  <c r="G25" i="1"/>
  <c r="K25" i="1"/>
  <c r="E35" i="1"/>
  <c r="F35" i="1"/>
  <c r="G29" i="1"/>
  <c r="K29" i="1"/>
  <c r="E27" i="1"/>
  <c r="F27" i="1"/>
  <c r="G27" i="1"/>
  <c r="K27" i="1"/>
  <c r="G21" i="1"/>
  <c r="K21" i="1"/>
  <c r="G46" i="1"/>
  <c r="K46" i="1"/>
  <c r="E43" i="1"/>
  <c r="F43" i="1"/>
  <c r="G43" i="1"/>
  <c r="K43" i="1"/>
  <c r="G48" i="1"/>
  <c r="K48" i="1"/>
  <c r="G35" i="1"/>
  <c r="K35" i="1"/>
  <c r="G34" i="1"/>
  <c r="K34" i="1"/>
  <c r="E32" i="1"/>
  <c r="F32" i="1"/>
  <c r="G32" i="1"/>
  <c r="K32" i="1"/>
  <c r="G26" i="1"/>
  <c r="K26" i="1"/>
  <c r="E24" i="1"/>
  <c r="F24" i="1"/>
  <c r="G24" i="1"/>
  <c r="K24" i="1"/>
  <c r="G42" i="1"/>
  <c r="K42" i="1"/>
  <c r="E40" i="1"/>
  <c r="F40" i="1"/>
  <c r="G40" i="1"/>
  <c r="K40" i="1"/>
  <c r="J36" i="1"/>
  <c r="C12" i="1"/>
  <c r="C11" i="1"/>
  <c r="O51" i="1" l="1"/>
  <c r="O50" i="1"/>
  <c r="O49" i="1"/>
  <c r="O34" i="1"/>
  <c r="O32" i="1"/>
  <c r="O23" i="1"/>
  <c r="C15" i="1"/>
  <c r="O35" i="1"/>
  <c r="O45" i="1"/>
  <c r="O30" i="1"/>
  <c r="O26" i="1"/>
  <c r="O29" i="1"/>
  <c r="O22" i="1"/>
  <c r="O46" i="1"/>
  <c r="O31" i="1"/>
  <c r="O47" i="1"/>
  <c r="O24" i="1"/>
  <c r="O25" i="1"/>
  <c r="O28" i="1"/>
  <c r="O33" i="1"/>
  <c r="O27" i="1"/>
  <c r="O43" i="1"/>
  <c r="O36" i="1"/>
  <c r="O39" i="1"/>
  <c r="O41" i="1"/>
  <c r="O37" i="1"/>
  <c r="O42" i="1"/>
  <c r="O44" i="1"/>
  <c r="O38" i="1"/>
  <c r="O40" i="1"/>
  <c r="O21" i="1"/>
  <c r="O4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<sst xmlns="http://schemas.openxmlformats.org/spreadsheetml/2006/main" count="104" uniqueCount="62">
  <si>
    <t>VSB-063</t>
  </si>
  <si>
    <t>V</t>
  </si>
  <si>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</si>
  <si>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</si>
  <si>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</si>
  <si>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</si>
  <si>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</si>
  <si>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</si>
  <si>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</si>
  <si>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</si>
  <si>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</si>
  <si>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</si>
  <si>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</si>
  <si>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</si>
  <si>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</si>
  <si>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</si>
  <si>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</si>
  <si>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</si>
  <si>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</si>
  <si>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</si>
  <si>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</si>
  <si>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</si>
  <si>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</si>
  <si>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</si>
  <si>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</si>
  <si>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</si>
  <si>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</si>
  <si>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</si>
  <si>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</si>
  <si>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</si>
  <si>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</si>
  <si>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</si>
  <si>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</si>
  <si>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</si>
  <si>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</si>
  <si>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</si>
  <si>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5516 Eph.</t>
  </si>
  <si>
    <t>IBVS 5516</t>
  </si>
  <si>
    <t>II?</t>
  </si>
  <si>
    <t>II</t>
  </si>
  <si>
    <t>I?</t>
  </si>
  <si>
    <t>I</t>
  </si>
  <si>
    <t>EW</t>
  </si>
  <si>
    <t>IBVS 5781</t>
  </si>
  <si>
    <t>IBVS 5543</t>
  </si>
  <si>
    <t>IBVS 5713</t>
  </si>
  <si>
    <t>IBVS 5920</t>
  </si>
  <si>
    <t>IBVS 5875</t>
  </si>
  <si>
    <t>Add cycle</t>
  </si>
  <si>
    <t>Old Cycle</t>
  </si>
  <si>
    <t>V1289 Her / GSC 2615-1821</t>
  </si>
  <si>
    <t>IBVS 6195</t>
  </si>
  <si>
    <t>IBVS 6196</t>
  </si>
  <si>
    <t>pg</t>
  </si>
  <si>
    <t>vis</t>
  </si>
  <si>
    <t>PE</t>
  </si>
  <si>
    <t>CCD</t>
  </si>
  <si>
    <t>RHN 2020</t>
  </si>
  <si>
    <t>JBAV, 55</t>
  </si>
  <si>
    <t>JBAV, 60</t>
  </si>
  <si>
    <t>VSB, 91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</si>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</sst>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0" fillId="0" borderId="0" xfId="42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5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V1289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075187969924811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Active!$D$21:$D$223</c:f>
                <c:numCache>
                  <c:formatCode>General</c:formatCode>
                  <c:ptCount val="20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Active!$D$21:$D$223</c:f>
                <c:numCache>
                  <c:formatCode>General</c:formatCode>
                  <c:ptCount val="20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D-4D63-B776-9E39FF8B14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D-4D63-B776-9E39FF8B14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5">
                  <c:v>1.2500000011641532E-3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BD-4D63-B776-9E39FF8B14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0">
                  <c:v>3.5799999968730845E-3</c:v>
                </c:pt>
                <c:pt idx="1">
                  <c:v>-2.0260000019334257E-3</c:v>
                </c:pt>
                <c:pt idx="2">
                  <c:v>-4.8000001697801054E-5</c:v>
                </c:pt>
                <c:pt idx="3">
                  <c:v>8.0600000364938751E-4</c:v>
                </c:pt>
                <c:pt idx="4">
                  <c:v>7.4800000584218651E-4</c:v>
                </c:pt>
                <c:pt idx="5">
                  <c:v>3.0400000105146319E-4</c:v>
                </c:pt>
                <c:pt idx="6">
                  <c:v>-2.4200000189011917E-4</c:v>
                </c:pt>
                <c:pt idx="7">
                  <c:v>3.7999998312443495E-5</c:v>
                </c:pt>
                <c:pt idx="8">
                  <c:v>-7.3799999518087134E-4</c:v>
                </c:pt>
                <c:pt idx="9">
                  <c:v>0</c:v>
                </c:pt>
                <c:pt idx="10">
                  <c:v>1.0000000038417056E-3</c:v>
                </c:pt>
                <c:pt idx="11">
                  <c:v>-8.9999999909196049E-4</c:v>
                </c:pt>
                <c:pt idx="12">
                  <c:v>-1.2060000008204952E-3</c:v>
                </c:pt>
                <c:pt idx="13">
                  <c:v>1.4200000441633165E-4</c:v>
                </c:pt>
                <c:pt idx="14">
                  <c:v>1.7520000037620775E-3</c:v>
                </c:pt>
                <c:pt idx="16">
                  <c:v>-9.219999992637895E-4</c:v>
                </c:pt>
                <c:pt idx="17">
                  <c:v>2.9160000049159862E-3</c:v>
                </c:pt>
                <c:pt idx="18">
                  <c:v>6.900000007590279E-4</c:v>
                </c:pt>
                <c:pt idx="19">
                  <c:v>6.2400000024354085E-4</c:v>
                </c:pt>
                <c:pt idx="20">
                  <c:v>-1.9200000024284236E-3</c:v>
                </c:pt>
                <c:pt idx="21">
                  <c:v>-3.9879999967524782E-3</c:v>
                </c:pt>
                <c:pt idx="22">
                  <c:v>-3.9879999967524782E-3</c:v>
                </c:pt>
                <c:pt idx="23">
                  <c:v>-5.354000000806991E-3</c:v>
                </c:pt>
                <c:pt idx="24">
                  <c:v>-1.6719999985070899E-3</c:v>
                </c:pt>
                <c:pt idx="25">
                  <c:v>-5.0839999967138283E-3</c:v>
                </c:pt>
                <c:pt idx="26">
                  <c:v>-6.1300000015762635E-3</c:v>
                </c:pt>
                <c:pt idx="27">
                  <c:v>-5.1119999989168718E-3</c:v>
                </c:pt>
                <c:pt idx="28">
                  <c:v>-2.2400004672817886E-4</c:v>
                </c:pt>
                <c:pt idx="29">
                  <c:v>-5.2399999985937029E-3</c:v>
                </c:pt>
                <c:pt idx="30">
                  <c:v>-4.6439998914138414E-3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BD-4D63-B776-9E39FF8B14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BD-4D63-B776-9E39FF8B14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BD-4D63-B776-9E39FF8B14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BD-4D63-B776-9E39FF8B14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3.7051867544218462E-3</c:v>
                </c:pt>
                <c:pt idx="1">
                  <c:v>3.684829364427726E-3</c:v>
                </c:pt>
                <c:pt idx="2">
                  <c:v>1.9962663943749095E-3</c:v>
                </c:pt>
                <c:pt idx="3">
                  <c:v>1.9960829944650526E-3</c:v>
                </c:pt>
                <c:pt idx="4">
                  <c:v>1.991864796538343E-3</c:v>
                </c:pt>
                <c:pt idx="5">
                  <c:v>1.9801272023074992E-3</c:v>
                </c:pt>
                <c:pt idx="6">
                  <c:v>1.9799438023976423E-3</c:v>
                </c:pt>
                <c:pt idx="7">
                  <c:v>1.9671058087076566E-3</c:v>
                </c:pt>
                <c:pt idx="8">
                  <c:v>1.9660054092485151E-3</c:v>
                </c:pt>
                <c:pt idx="9">
                  <c:v>1.957385613485239E-3</c:v>
                </c:pt>
                <c:pt idx="10">
                  <c:v>1.957385613485239E-3</c:v>
                </c:pt>
                <c:pt idx="11">
                  <c:v>1.9390456224995453E-3</c:v>
                </c:pt>
                <c:pt idx="12">
                  <c:v>1.937028223491119E-3</c:v>
                </c:pt>
                <c:pt idx="13">
                  <c:v>1.9348274245728357E-3</c:v>
                </c:pt>
                <c:pt idx="14">
                  <c:v>1.7028265386038108E-3</c:v>
                </c:pt>
                <c:pt idx="15">
                  <c:v>1.1916909898325282E-3</c:v>
                </c:pt>
                <c:pt idx="16">
                  <c:v>7.9151238652469232E-4</c:v>
                </c:pt>
                <c:pt idx="17">
                  <c:v>5.4447270794739846E-4</c:v>
                </c:pt>
                <c:pt idx="18">
                  <c:v>1.169675180708791E-4</c:v>
                </c:pt>
                <c:pt idx="19">
                  <c:v>-3.6372364566415218E-4</c:v>
                </c:pt>
                <c:pt idx="20">
                  <c:v>-2.6037701446567771E-3</c:v>
                </c:pt>
                <c:pt idx="21">
                  <c:v>-3.008717145620894E-3</c:v>
                </c:pt>
                <c:pt idx="22">
                  <c:v>-3.008717145620894E-3</c:v>
                </c:pt>
                <c:pt idx="23">
                  <c:v>-3.0125685437278893E-3</c:v>
                </c:pt>
                <c:pt idx="24">
                  <c:v>-3.0736407137102488E-3</c:v>
                </c:pt>
                <c:pt idx="25">
                  <c:v>-3.3986253539767409E-3</c:v>
                </c:pt>
                <c:pt idx="26">
                  <c:v>-3.3988087538865978E-3</c:v>
                </c:pt>
                <c:pt idx="27">
                  <c:v>-4.5940259664242547E-3</c:v>
                </c:pt>
                <c:pt idx="28">
                  <c:v>-4.9098406111979E-3</c:v>
                </c:pt>
                <c:pt idx="29">
                  <c:v>-5.0099769619797868E-3</c:v>
                </c:pt>
                <c:pt idx="30">
                  <c:v>-5.060228537280588E-3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BD-4D63-B776-9E39FF8B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96720"/>
        <c:axId val="1"/>
      </c:scatterChart>
      <c:valAx>
        <c:axId val="94219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9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676275</xdr:colOff>
      <xdr:row>19</xdr:row>
      <xdr:rowOff>28574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4B0FC2-EE87-C849-BB58-A76AC6AF8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4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25</v>
      </c>
      <c r="B2" t="s">
        <v>42</v>
      </c>
      <c r="C2" s="3"/>
      <c r="D2" s="3"/>
    </row>
    <row r="3" spans="1:6" ht="13.5" thickBot="1" x14ac:dyDescent="0.25"/>
    <row r="4" spans="1:6" ht="13.5" thickBot="1" x14ac:dyDescent="0.25">
      <c r="A4" s="26" t="s">
        <v>36</v>
      </c>
      <c r="C4" s="27">
        <v>52907.399799999999</v>
      </c>
      <c r="D4" s="28">
        <v>0.34009200000000001</v>
      </c>
    </row>
    <row r="5" spans="1:6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52907.399799999999</v>
      </c>
    </row>
    <row r="8" spans="1:6" x14ac:dyDescent="0.2">
      <c r="A8" t="s">
        <v>5</v>
      </c>
      <c r="C8">
        <f>+D4</f>
        <v>0.34009200000000001</v>
      </c>
    </row>
    <row r="9" spans="1:6" x14ac:dyDescent="0.2">
      <c r="A9" s="24" t="s">
        <v>35</v>
      </c>
      <c r="B9" s="25">
        <v>36</v>
      </c>
      <c r="C9" s="22" t="str">
        <f>"F"&amp;B9</f>
        <v>F36</v>
      </c>
      <c r="D9" s="23" t="str">
        <f>"G"&amp;B9</f>
        <v>G36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INTERCEPT(INDIRECT($D$9):G991,INDIRECT($C$9):F991)</f>
        <v>1.957385613485239E-3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SLOPE(INDIRECT($D$9):G991,INDIRECT($C$9):F991)</f>
        <v>-3.6679981971387345E-7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(C7+C11)+(C8+C12)*INT(MAX(F21:F3532))</f>
        <v>59414.034883771463</v>
      </c>
      <c r="E15" s="14" t="s">
        <v>48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0.34009163320018027</v>
      </c>
      <c r="E16" s="14" t="s">
        <v>32</v>
      </c>
      <c r="F16" s="15">
        <f ca="1">NOW()+15018.5+$C$5/24</f>
        <v>60354.803847916664</v>
      </c>
    </row>
    <row r="17" spans="1:17" ht="13.5" thickBot="1" x14ac:dyDescent="0.25">
      <c r="A17" s="14" t="s">
        <v>29</v>
      </c>
      <c r="B17" s="10"/>
      <c r="C17" s="10">
        <f>COUNT(C21:C2190)</f>
        <v>31</v>
      </c>
      <c r="E17" s="14" t="s">
        <v>49</v>
      </c>
      <c r="F17" s="15">
        <f ca="1">ROUND(2*(F16-$C$7)/$C$8,0)/2+F15</f>
        <v>21899</v>
      </c>
    </row>
    <row r="18" spans="1:17" ht="14.25" thickTop="1" thickBot="1" x14ac:dyDescent="0.25">
      <c r="A18" s="16" t="s">
        <v>7</v>
      </c>
      <c r="B18" s="10"/>
      <c r="C18" s="19">
        <f ca="1">+C15</f>
        <v>59414.034883771463</v>
      </c>
      <c r="D18" s="20">
        <f ca="1">+C16</f>
        <v>0.34009163320018027</v>
      </c>
      <c r="E18" s="14" t="s">
        <v>33</v>
      </c>
      <c r="F18" s="23">
        <f ca="1">ROUND(2*(F16-$C$15)/$C$16,0)/2+F15</f>
        <v>2767</v>
      </c>
    </row>
    <row r="19" spans="1:17" ht="13.5" thickTop="1" x14ac:dyDescent="0.2">
      <c r="E19" s="14" t="s">
        <v>34</v>
      </c>
      <c r="F19" s="18">
        <f ca="1">+$C$15+$C$16*F18-15018.5-$C$5/24</f>
        <v>45336.9642661697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53</v>
      </c>
      <c r="I20" s="7" t="s">
        <v>54</v>
      </c>
      <c r="J20" s="7" t="s">
        <v>55</v>
      </c>
      <c r="K20" s="7" t="s">
        <v>56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t="s">
        <v>37</v>
      </c>
      <c r="B21" s="30" t="s">
        <v>40</v>
      </c>
      <c r="C21" s="29">
        <v>51286.864999999998</v>
      </c>
      <c r="D21" s="29">
        <v>4.0000000000000001E-3</v>
      </c>
      <c r="E21">
        <f t="shared" ref="E21:E48" si="0">+(C21-C$7)/C$8</f>
        <v>-4764.9894734366035</v>
      </c>
      <c r="F21">
        <f t="shared" ref="F21:F48" si="1">ROUND(2*E21,0)/2</f>
        <v>-4765</v>
      </c>
      <c r="G21">
        <f t="shared" ref="G21:G48" si="2">+C21-(C$7+F21*C$8)</f>
        <v>3.5799999968730845E-3</v>
      </c>
      <c r="K21">
        <f t="shared" ref="K21:K28" si="3">+G21</f>
        <v>3.5799999968730845E-3</v>
      </c>
      <c r="O21">
        <f t="shared" ref="O21:O48" ca="1" si="4">+C$11+C$12*$F21</f>
        <v>3.7051867544218462E-3</v>
      </c>
      <c r="Q21" s="2">
        <f t="shared" ref="Q21:Q48" si="5">+C21-15018.5</f>
        <v>36268.364999999998</v>
      </c>
    </row>
    <row r="22" spans="1:17" x14ac:dyDescent="0.2">
      <c r="A22" t="s">
        <v>37</v>
      </c>
      <c r="B22" s="30" t="s">
        <v>38</v>
      </c>
      <c r="C22" s="29">
        <v>51305.734499999999</v>
      </c>
      <c r="D22" s="29">
        <v>2.9999999999999997E-4</v>
      </c>
      <c r="E22">
        <f t="shared" si="0"/>
        <v>-4709.5059572115797</v>
      </c>
      <c r="F22">
        <f t="shared" si="1"/>
        <v>-4709.5</v>
      </c>
      <c r="G22">
        <f t="shared" si="2"/>
        <v>-2.0260000019334257E-3</v>
      </c>
      <c r="K22">
        <f t="shared" si="3"/>
        <v>-2.0260000019334257E-3</v>
      </c>
      <c r="O22">
        <f t="shared" ca="1" si="4"/>
        <v>3.684829364427726E-3</v>
      </c>
      <c r="Q22" s="2">
        <f t="shared" si="5"/>
        <v>36287.234499999999</v>
      </c>
    </row>
    <row r="23" spans="1:17" x14ac:dyDescent="0.2">
      <c r="A23" t="s">
        <v>37</v>
      </c>
      <c r="B23" s="30" t="s">
        <v>41</v>
      </c>
      <c r="C23" s="29">
        <v>52871.35</v>
      </c>
      <c r="D23" s="29">
        <v>2.2000000000000001E-3</v>
      </c>
      <c r="E23">
        <f t="shared" si="0"/>
        <v>-106.00014113828225</v>
      </c>
      <c r="F23">
        <f t="shared" si="1"/>
        <v>-106</v>
      </c>
      <c r="G23">
        <f t="shared" si="2"/>
        <v>-4.8000001697801054E-5</v>
      </c>
      <c r="K23">
        <f t="shared" si="3"/>
        <v>-4.8000001697801054E-5</v>
      </c>
      <c r="O23">
        <f t="shared" ca="1" si="4"/>
        <v>1.9962663943749095E-3</v>
      </c>
      <c r="Q23" s="2">
        <f t="shared" si="5"/>
        <v>37852.85</v>
      </c>
    </row>
    <row r="24" spans="1:17" x14ac:dyDescent="0.2">
      <c r="A24" t="s">
        <v>37</v>
      </c>
      <c r="B24" s="30" t="s">
        <v>39</v>
      </c>
      <c r="C24" s="29">
        <v>52871.520900000003</v>
      </c>
      <c r="D24" s="29">
        <v>2.9999999999999997E-4</v>
      </c>
      <c r="E24">
        <f t="shared" si="0"/>
        <v>-105.49763005303289</v>
      </c>
      <c r="F24">
        <f t="shared" si="1"/>
        <v>-105.5</v>
      </c>
      <c r="G24">
        <f t="shared" si="2"/>
        <v>8.0600000364938751E-4</v>
      </c>
      <c r="K24">
        <f t="shared" si="3"/>
        <v>8.0600000364938751E-4</v>
      </c>
      <c r="O24">
        <f t="shared" ca="1" si="4"/>
        <v>1.9960829944650526E-3</v>
      </c>
      <c r="Q24" s="2">
        <f t="shared" si="5"/>
        <v>37853.020900000003</v>
      </c>
    </row>
    <row r="25" spans="1:17" x14ac:dyDescent="0.2">
      <c r="A25" t="s">
        <v>37</v>
      </c>
      <c r="B25" s="30" t="s">
        <v>41</v>
      </c>
      <c r="C25" s="29">
        <v>52875.431900000003</v>
      </c>
      <c r="D25" s="29">
        <v>5.9999999999999995E-4</v>
      </c>
      <c r="E25">
        <f t="shared" si="0"/>
        <v>-93.997800595121333</v>
      </c>
      <c r="F25">
        <f t="shared" si="1"/>
        <v>-94</v>
      </c>
      <c r="G25">
        <f t="shared" si="2"/>
        <v>7.4800000584218651E-4</v>
      </c>
      <c r="K25">
        <f t="shared" si="3"/>
        <v>7.4800000584218651E-4</v>
      </c>
      <c r="O25">
        <f t="shared" ca="1" si="4"/>
        <v>1.991864796538343E-3</v>
      </c>
      <c r="Q25" s="2">
        <f t="shared" si="5"/>
        <v>37856.931900000003</v>
      </c>
    </row>
    <row r="26" spans="1:17" x14ac:dyDescent="0.2">
      <c r="A26" t="s">
        <v>37</v>
      </c>
      <c r="B26" s="30" t="s">
        <v>41</v>
      </c>
      <c r="C26" s="29">
        <v>52886.314400000003</v>
      </c>
      <c r="D26" s="29">
        <v>8.0000000000000004E-4</v>
      </c>
      <c r="E26">
        <f t="shared" si="0"/>
        <v>-61.999106124214322</v>
      </c>
      <c r="F26">
        <f t="shared" si="1"/>
        <v>-62</v>
      </c>
      <c r="G26">
        <f t="shared" si="2"/>
        <v>3.0400000105146319E-4</v>
      </c>
      <c r="K26">
        <f t="shared" si="3"/>
        <v>3.0400000105146319E-4</v>
      </c>
      <c r="O26">
        <f t="shared" ca="1" si="4"/>
        <v>1.9801272023074992E-3</v>
      </c>
      <c r="Q26" s="2">
        <f t="shared" si="5"/>
        <v>37867.814400000003</v>
      </c>
    </row>
    <row r="27" spans="1:17" x14ac:dyDescent="0.2">
      <c r="A27" t="s">
        <v>37</v>
      </c>
      <c r="B27" s="30" t="s">
        <v>39</v>
      </c>
      <c r="C27" s="29">
        <v>52886.483899999999</v>
      </c>
      <c r="D27" s="29">
        <v>1.1000000000000001E-3</v>
      </c>
      <c r="E27">
        <f t="shared" si="0"/>
        <v>-61.500711572162722</v>
      </c>
      <c r="F27">
        <f t="shared" si="1"/>
        <v>-61.5</v>
      </c>
      <c r="G27">
        <f t="shared" si="2"/>
        <v>-2.4200000189011917E-4</v>
      </c>
      <c r="K27">
        <f t="shared" si="3"/>
        <v>-2.4200000189011917E-4</v>
      </c>
      <c r="O27">
        <f t="shared" ca="1" si="4"/>
        <v>1.9799438023976423E-3</v>
      </c>
      <c r="Q27" s="2">
        <f t="shared" si="5"/>
        <v>37867.983899999999</v>
      </c>
    </row>
    <row r="28" spans="1:17" x14ac:dyDescent="0.2">
      <c r="A28" t="s">
        <v>37</v>
      </c>
      <c r="B28" s="30" t="s">
        <v>39</v>
      </c>
      <c r="C28" s="29">
        <v>52898.3874</v>
      </c>
      <c r="D28" s="29">
        <v>5.0000000000000001E-4</v>
      </c>
      <c r="E28">
        <f t="shared" si="0"/>
        <v>-26.499888265527023</v>
      </c>
      <c r="F28">
        <f t="shared" si="1"/>
        <v>-26.5</v>
      </c>
      <c r="G28">
        <f t="shared" si="2"/>
        <v>3.7999998312443495E-5</v>
      </c>
      <c r="K28">
        <f t="shared" si="3"/>
        <v>3.7999998312443495E-5</v>
      </c>
      <c r="O28">
        <f t="shared" ca="1" si="4"/>
        <v>1.9671058087076566E-3</v>
      </c>
      <c r="Q28" s="2">
        <f t="shared" si="5"/>
        <v>37879.8874</v>
      </c>
    </row>
    <row r="29" spans="1:17" x14ac:dyDescent="0.2">
      <c r="A29" t="s">
        <v>37</v>
      </c>
      <c r="B29" s="30" t="s">
        <v>39</v>
      </c>
      <c r="C29" s="29">
        <v>52899.406900000002</v>
      </c>
      <c r="D29" s="29">
        <v>1.1999999999999999E-3</v>
      </c>
      <c r="E29">
        <f t="shared" si="0"/>
        <v>-23.502170001051073</v>
      </c>
      <c r="F29">
        <f t="shared" si="1"/>
        <v>-23.5</v>
      </c>
      <c r="G29">
        <f t="shared" si="2"/>
        <v>-7.3799999518087134E-4</v>
      </c>
      <c r="K29">
        <f t="shared" ref="K29:K35" si="6">+G29</f>
        <v>-7.3799999518087134E-4</v>
      </c>
      <c r="O29">
        <f t="shared" ca="1" si="4"/>
        <v>1.9660054092485151E-3</v>
      </c>
      <c r="Q29" s="2">
        <f t="shared" si="5"/>
        <v>37880.906900000002</v>
      </c>
    </row>
    <row r="30" spans="1:17" x14ac:dyDescent="0.2">
      <c r="A30" t="s">
        <v>37</v>
      </c>
      <c r="B30" s="3"/>
      <c r="C30" s="8">
        <v>52907.399799999999</v>
      </c>
      <c r="D30" s="8" t="s">
        <v>15</v>
      </c>
      <c r="E30">
        <f t="shared" si="0"/>
        <v>0</v>
      </c>
      <c r="F30">
        <f t="shared" si="1"/>
        <v>0</v>
      </c>
      <c r="G30">
        <f t="shared" si="2"/>
        <v>0</v>
      </c>
      <c r="K30">
        <f t="shared" si="6"/>
        <v>0</v>
      </c>
      <c r="O30">
        <f t="shared" ca="1" si="4"/>
        <v>1.957385613485239E-3</v>
      </c>
      <c r="Q30" s="2">
        <f t="shared" si="5"/>
        <v>37888.899799999999</v>
      </c>
    </row>
    <row r="31" spans="1:17" x14ac:dyDescent="0.2">
      <c r="A31" t="s">
        <v>37</v>
      </c>
      <c r="B31" s="30" t="s">
        <v>41</v>
      </c>
      <c r="C31" s="29">
        <v>52907.400800000003</v>
      </c>
      <c r="D31" s="29">
        <v>1.5E-3</v>
      </c>
      <c r="E31">
        <f t="shared" si="0"/>
        <v>2.9403808494222316E-3</v>
      </c>
      <c r="F31">
        <f t="shared" si="1"/>
        <v>0</v>
      </c>
      <c r="G31">
        <f t="shared" si="2"/>
        <v>1.0000000038417056E-3</v>
      </c>
      <c r="K31">
        <f t="shared" si="6"/>
        <v>1.0000000038417056E-3</v>
      </c>
      <c r="O31">
        <f t="shared" ca="1" si="4"/>
        <v>1.957385613485239E-3</v>
      </c>
      <c r="Q31" s="2">
        <f t="shared" si="5"/>
        <v>37888.900800000003</v>
      </c>
    </row>
    <row r="32" spans="1:17" x14ac:dyDescent="0.2">
      <c r="A32" t="s">
        <v>37</v>
      </c>
      <c r="B32" s="30" t="s">
        <v>41</v>
      </c>
      <c r="C32" s="29">
        <v>52924.4035</v>
      </c>
      <c r="D32" s="29">
        <v>1.1999999999999999E-3</v>
      </c>
      <c r="E32">
        <f t="shared" si="0"/>
        <v>49.997353657248972</v>
      </c>
      <c r="F32">
        <f t="shared" si="1"/>
        <v>50</v>
      </c>
      <c r="G32">
        <f t="shared" si="2"/>
        <v>-8.9999999909196049E-4</v>
      </c>
      <c r="K32">
        <f t="shared" si="6"/>
        <v>-8.9999999909196049E-4</v>
      </c>
      <c r="O32">
        <f t="shared" ca="1" si="4"/>
        <v>1.9390456224995453E-3</v>
      </c>
      <c r="Q32" s="2">
        <f t="shared" si="5"/>
        <v>37905.9035</v>
      </c>
    </row>
    <row r="33" spans="1:17" x14ac:dyDescent="0.2">
      <c r="A33" t="s">
        <v>37</v>
      </c>
      <c r="B33" s="30" t="s">
        <v>39</v>
      </c>
      <c r="C33" s="29">
        <v>52926.273699999998</v>
      </c>
      <c r="D33" s="29">
        <v>1.2999999999999999E-3</v>
      </c>
      <c r="E33">
        <f t="shared" si="0"/>
        <v>55.496453900705347</v>
      </c>
      <c r="F33">
        <f t="shared" si="1"/>
        <v>55.5</v>
      </c>
      <c r="G33">
        <f t="shared" si="2"/>
        <v>-1.2060000008204952E-3</v>
      </c>
      <c r="K33">
        <f t="shared" si="6"/>
        <v>-1.2060000008204952E-3</v>
      </c>
      <c r="O33">
        <f t="shared" ca="1" si="4"/>
        <v>1.937028223491119E-3</v>
      </c>
      <c r="Q33" s="2">
        <f t="shared" si="5"/>
        <v>37907.773699999998</v>
      </c>
    </row>
    <row r="34" spans="1:17" x14ac:dyDescent="0.2">
      <c r="A34" t="s">
        <v>37</v>
      </c>
      <c r="B34" s="30" t="s">
        <v>39</v>
      </c>
      <c r="C34" s="29">
        <v>52928.315600000002</v>
      </c>
      <c r="D34" s="29">
        <v>2.3999999999999998E-3</v>
      </c>
      <c r="E34">
        <f t="shared" si="0"/>
        <v>61.500417534086338</v>
      </c>
      <c r="F34">
        <f t="shared" si="1"/>
        <v>61.5</v>
      </c>
      <c r="G34">
        <f t="shared" si="2"/>
        <v>1.4200000441633165E-4</v>
      </c>
      <c r="K34">
        <f t="shared" si="6"/>
        <v>1.4200000441633165E-4</v>
      </c>
      <c r="O34">
        <f t="shared" ca="1" si="4"/>
        <v>1.9348274245728357E-3</v>
      </c>
      <c r="Q34" s="2">
        <f t="shared" si="5"/>
        <v>37909.815600000002</v>
      </c>
    </row>
    <row r="35" spans="1:17" x14ac:dyDescent="0.2">
      <c r="A35" t="s">
        <v>44</v>
      </c>
      <c r="B35" s="3" t="s">
        <v>41</v>
      </c>
      <c r="C35" s="8">
        <v>53143.4254</v>
      </c>
      <c r="D35" s="8">
        <v>5.9999999999999995E-4</v>
      </c>
      <c r="E35">
        <f t="shared" si="0"/>
        <v>694.00515154723087</v>
      </c>
      <c r="F35">
        <f t="shared" si="1"/>
        <v>694</v>
      </c>
      <c r="G35">
        <f t="shared" si="2"/>
        <v>1.7520000037620775E-3</v>
      </c>
      <c r="K35">
        <f t="shared" si="6"/>
        <v>1.7520000037620775E-3</v>
      </c>
      <c r="O35">
        <f t="shared" ca="1" si="4"/>
        <v>1.7028265386038108E-3</v>
      </c>
      <c r="Q35" s="2">
        <f t="shared" si="5"/>
        <v>38124.9254</v>
      </c>
    </row>
    <row r="36" spans="1:17" x14ac:dyDescent="0.2">
      <c r="A36" t="s">
        <v>45</v>
      </c>
      <c r="B36" s="3" t="s">
        <v>39</v>
      </c>
      <c r="C36" s="8">
        <v>53617.343099999998</v>
      </c>
      <c r="D36" s="8">
        <v>8.0000000000000004E-4</v>
      </c>
      <c r="E36">
        <f t="shared" si="0"/>
        <v>2087.5036754760445</v>
      </c>
      <c r="F36">
        <f t="shared" si="1"/>
        <v>2087.5</v>
      </c>
      <c r="G36">
        <f t="shared" si="2"/>
        <v>1.2500000011641532E-3</v>
      </c>
      <c r="J36">
        <f>+G36</f>
        <v>1.2500000011641532E-3</v>
      </c>
      <c r="O36">
        <f t="shared" ca="1" si="4"/>
        <v>1.1916909898325282E-3</v>
      </c>
      <c r="Q36" s="2">
        <f t="shared" si="5"/>
        <v>38598.843099999998</v>
      </c>
    </row>
    <row r="37" spans="1:17" x14ac:dyDescent="0.2">
      <c r="A37" t="s">
        <v>43</v>
      </c>
      <c r="B37" s="3" t="s">
        <v>39</v>
      </c>
      <c r="C37" s="8">
        <v>53988.381300000001</v>
      </c>
      <c r="D37" s="8">
        <v>8.0000000000000004E-4</v>
      </c>
      <c r="E37">
        <f t="shared" si="0"/>
        <v>3178.497288968872</v>
      </c>
      <c r="F37">
        <f t="shared" si="1"/>
        <v>3178.5</v>
      </c>
      <c r="G37">
        <f t="shared" si="2"/>
        <v>-9.219999992637895E-4</v>
      </c>
      <c r="K37">
        <f t="shared" ref="K37:K48" si="7">+G37</f>
        <v>-9.219999992637895E-4</v>
      </c>
      <c r="O37">
        <f t="shared" ca="1" si="4"/>
        <v>7.9151238652469232E-4</v>
      </c>
      <c r="Q37" s="2">
        <f t="shared" si="5"/>
        <v>38969.881300000001</v>
      </c>
    </row>
    <row r="38" spans="1:17" x14ac:dyDescent="0.2">
      <c r="A38" s="31" t="s">
        <v>43</v>
      </c>
      <c r="B38" s="32" t="s">
        <v>41</v>
      </c>
      <c r="C38" s="33">
        <v>54217.437100000003</v>
      </c>
      <c r="D38" s="33">
        <v>5.9999999999999995E-4</v>
      </c>
      <c r="E38">
        <f t="shared" si="0"/>
        <v>3852.0085741505345</v>
      </c>
      <c r="F38">
        <f t="shared" si="1"/>
        <v>3852</v>
      </c>
      <c r="G38">
        <f t="shared" si="2"/>
        <v>2.9160000049159862E-3</v>
      </c>
      <c r="K38">
        <f t="shared" si="7"/>
        <v>2.9160000049159862E-3</v>
      </c>
      <c r="O38">
        <f t="shared" ca="1" si="4"/>
        <v>5.4447270794739846E-4</v>
      </c>
      <c r="Q38" s="2">
        <f t="shared" si="5"/>
        <v>39198.937100000003</v>
      </c>
    </row>
    <row r="39" spans="1:17" x14ac:dyDescent="0.2">
      <c r="A39" s="34" t="s">
        <v>47</v>
      </c>
      <c r="B39" s="35" t="s">
        <v>39</v>
      </c>
      <c r="C39" s="34">
        <v>54613.812100000003</v>
      </c>
      <c r="D39" s="34">
        <v>1E-4</v>
      </c>
      <c r="E39">
        <f t="shared" si="0"/>
        <v>5017.5020288627884</v>
      </c>
      <c r="F39">
        <f t="shared" si="1"/>
        <v>5017.5</v>
      </c>
      <c r="G39">
        <f t="shared" si="2"/>
        <v>6.900000007590279E-4</v>
      </c>
      <c r="K39">
        <f t="shared" si="7"/>
        <v>6.900000007590279E-4</v>
      </c>
      <c r="O39">
        <f t="shared" ca="1" si="4"/>
        <v>1.169675180708791E-4</v>
      </c>
      <c r="Q39" s="2">
        <f t="shared" si="5"/>
        <v>39595.312100000003</v>
      </c>
    </row>
    <row r="40" spans="1:17" x14ac:dyDescent="0.2">
      <c r="A40" s="34" t="s">
        <v>46</v>
      </c>
      <c r="B40" s="35" t="s">
        <v>41</v>
      </c>
      <c r="C40" s="34">
        <v>55059.5026</v>
      </c>
      <c r="D40" s="34">
        <v>2.9999999999999997E-4</v>
      </c>
      <c r="E40">
        <f t="shared" si="0"/>
        <v>6328.0018347976447</v>
      </c>
      <c r="F40">
        <f t="shared" si="1"/>
        <v>6328</v>
      </c>
      <c r="G40">
        <f t="shared" si="2"/>
        <v>6.2400000024354085E-4</v>
      </c>
      <c r="K40">
        <f t="shared" si="7"/>
        <v>6.2400000024354085E-4</v>
      </c>
      <c r="O40">
        <f t="shared" ca="1" si="4"/>
        <v>-3.6372364566415218E-4</v>
      </c>
      <c r="Q40" s="2">
        <f t="shared" si="5"/>
        <v>40041.0026</v>
      </c>
    </row>
    <row r="41" spans="1:17" x14ac:dyDescent="0.2">
      <c r="A41" s="36" t="s">
        <v>52</v>
      </c>
      <c r="B41" s="37" t="s">
        <v>41</v>
      </c>
      <c r="C41" s="38">
        <v>57136.441899999998</v>
      </c>
      <c r="D41" s="38">
        <v>1.6000000000000001E-3</v>
      </c>
      <c r="E41">
        <f t="shared" si="0"/>
        <v>12434.994354468787</v>
      </c>
      <c r="F41">
        <f t="shared" si="1"/>
        <v>12435</v>
      </c>
      <c r="G41">
        <f t="shared" si="2"/>
        <v>-1.9200000024284236E-3</v>
      </c>
      <c r="K41">
        <f t="shared" si="7"/>
        <v>-1.9200000024284236E-3</v>
      </c>
      <c r="O41">
        <f t="shared" ca="1" si="4"/>
        <v>-2.6037701446567771E-3</v>
      </c>
      <c r="Q41" s="2">
        <f t="shared" si="5"/>
        <v>42117.941899999998</v>
      </c>
    </row>
    <row r="42" spans="1:17" x14ac:dyDescent="0.2">
      <c r="A42" s="5" t="s">
        <v>51</v>
      </c>
      <c r="B42" s="3"/>
      <c r="C42" s="8">
        <v>57511.901400000002</v>
      </c>
      <c r="D42" s="8">
        <v>1E-4</v>
      </c>
      <c r="E42">
        <f t="shared" si="0"/>
        <v>13538.988273761226</v>
      </c>
      <c r="F42">
        <f t="shared" si="1"/>
        <v>13539</v>
      </c>
      <c r="G42">
        <f t="shared" si="2"/>
        <v>-3.9879999967524782E-3</v>
      </c>
      <c r="K42">
        <f t="shared" si="7"/>
        <v>-3.9879999967524782E-3</v>
      </c>
      <c r="O42">
        <f t="shared" ca="1" si="4"/>
        <v>-3.008717145620894E-3</v>
      </c>
      <c r="Q42" s="2">
        <f t="shared" si="5"/>
        <v>42493.401400000002</v>
      </c>
    </row>
    <row r="43" spans="1:17" x14ac:dyDescent="0.2">
      <c r="A43" s="36" t="s">
        <v>51</v>
      </c>
      <c r="B43" s="37" t="s">
        <v>41</v>
      </c>
      <c r="C43" s="38">
        <v>57511.901400000002</v>
      </c>
      <c r="D43" s="38">
        <v>1E-4</v>
      </c>
      <c r="E43">
        <f t="shared" si="0"/>
        <v>13538.988273761226</v>
      </c>
      <c r="F43">
        <f t="shared" si="1"/>
        <v>13539</v>
      </c>
      <c r="G43">
        <f t="shared" si="2"/>
        <v>-3.9879999967524782E-3</v>
      </c>
      <c r="K43">
        <f t="shared" si="7"/>
        <v>-3.9879999967524782E-3</v>
      </c>
      <c r="O43">
        <f t="shared" ca="1" si="4"/>
        <v>-3.008717145620894E-3</v>
      </c>
      <c r="Q43" s="2">
        <f t="shared" si="5"/>
        <v>42493.401400000002</v>
      </c>
    </row>
    <row r="44" spans="1:17" x14ac:dyDescent="0.2">
      <c r="A44" s="36" t="s">
        <v>52</v>
      </c>
      <c r="B44" s="37" t="s">
        <v>41</v>
      </c>
      <c r="C44" s="38">
        <v>57515.470999999998</v>
      </c>
      <c r="D44" s="38">
        <v>1.1000000000000001E-3</v>
      </c>
      <c r="E44">
        <f t="shared" si="0"/>
        <v>13549.484257200987</v>
      </c>
      <c r="F44">
        <f t="shared" si="1"/>
        <v>13549.5</v>
      </c>
      <c r="G44">
        <f t="shared" si="2"/>
        <v>-5.354000000806991E-3</v>
      </c>
      <c r="K44">
        <f t="shared" si="7"/>
        <v>-5.354000000806991E-3</v>
      </c>
      <c r="O44">
        <f t="shared" ca="1" si="4"/>
        <v>-3.0125685437278893E-3</v>
      </c>
      <c r="Q44" s="2">
        <f t="shared" si="5"/>
        <v>42496.970999999998</v>
      </c>
    </row>
    <row r="45" spans="1:17" x14ac:dyDescent="0.2">
      <c r="A45" s="39" t="s">
        <v>0</v>
      </c>
      <c r="B45" s="42" t="s">
        <v>41</v>
      </c>
      <c r="C45" s="39">
        <v>57572.1</v>
      </c>
      <c r="D45" s="39" t="s">
        <v>1</v>
      </c>
      <c r="E45">
        <f t="shared" si="0"/>
        <v>13715.995083683236</v>
      </c>
      <c r="F45">
        <f t="shared" si="1"/>
        <v>13716</v>
      </c>
      <c r="G45">
        <f t="shared" si="2"/>
        <v>-1.6719999985070899E-3</v>
      </c>
      <c r="K45">
        <f t="shared" si="7"/>
        <v>-1.6719999985070899E-3</v>
      </c>
      <c r="O45">
        <f t="shared" ca="1" si="4"/>
        <v>-3.0736407137102488E-3</v>
      </c>
      <c r="Q45" s="2">
        <f t="shared" si="5"/>
        <v>42553.599999999999</v>
      </c>
    </row>
    <row r="46" spans="1:17" x14ac:dyDescent="0.2">
      <c r="A46" s="40" t="s">
        <v>2</v>
      </c>
      <c r="B46" s="47" t="s">
        <v>41</v>
      </c>
      <c r="C46" s="41">
        <v>57873.418100000003</v>
      </c>
      <c r="D46" s="41">
        <v>3.0999999999999999E-3</v>
      </c>
      <c r="E46">
        <f t="shared" si="0"/>
        <v>14601.985051103829</v>
      </c>
      <c r="F46">
        <f t="shared" si="1"/>
        <v>14602</v>
      </c>
      <c r="G46">
        <f t="shared" si="2"/>
        <v>-5.0839999967138283E-3</v>
      </c>
      <c r="K46">
        <f t="shared" si="7"/>
        <v>-5.0839999967138283E-3</v>
      </c>
      <c r="O46">
        <f t="shared" ca="1" si="4"/>
        <v>-3.3986253539767409E-3</v>
      </c>
      <c r="Q46" s="2">
        <f t="shared" si="5"/>
        <v>42854.918100000003</v>
      </c>
    </row>
    <row r="47" spans="1:17" x14ac:dyDescent="0.2">
      <c r="A47" s="40" t="s">
        <v>2</v>
      </c>
      <c r="B47" s="47" t="s">
        <v>41</v>
      </c>
      <c r="C47" s="41">
        <v>57873.587099999997</v>
      </c>
      <c r="D47" s="41">
        <v>0</v>
      </c>
      <c r="E47">
        <f t="shared" si="0"/>
        <v>14602.481975465456</v>
      </c>
      <c r="F47">
        <f t="shared" si="1"/>
        <v>14602.5</v>
      </c>
      <c r="G47">
        <f t="shared" si="2"/>
        <v>-6.1300000015762635E-3</v>
      </c>
      <c r="K47">
        <f t="shared" si="7"/>
        <v>-6.1300000015762635E-3</v>
      </c>
      <c r="O47">
        <f t="shared" ca="1" si="4"/>
        <v>-3.3988087538865978E-3</v>
      </c>
      <c r="Q47" s="2">
        <f t="shared" si="5"/>
        <v>42855.087099999997</v>
      </c>
    </row>
    <row r="48" spans="1:17" x14ac:dyDescent="0.2">
      <c r="A48" s="5" t="s">
        <v>57</v>
      </c>
      <c r="B48" s="3"/>
      <c r="C48" s="8">
        <v>58981.777900000001</v>
      </c>
      <c r="D48" s="8">
        <v>1E-4</v>
      </c>
      <c r="E48">
        <f t="shared" si="0"/>
        <v>17860.984968773158</v>
      </c>
      <c r="F48">
        <f t="shared" si="1"/>
        <v>17861</v>
      </c>
      <c r="G48">
        <f t="shared" si="2"/>
        <v>-5.1119999989168718E-3</v>
      </c>
      <c r="K48">
        <f t="shared" si="7"/>
        <v>-5.1119999989168718E-3</v>
      </c>
      <c r="O48">
        <f t="shared" ca="1" si="4"/>
        <v>-4.5940259664242547E-3</v>
      </c>
      <c r="Q48" s="2">
        <f t="shared" si="5"/>
        <v>43963.277900000001</v>
      </c>
    </row>
    <row r="49" spans="1:17" x14ac:dyDescent="0.2">
      <c r="A49" s="43" t="s">
        <v>58</v>
      </c>
      <c r="B49" s="44" t="s">
        <v>41</v>
      </c>
      <c r="C49" s="45">
        <v>59274.601999999955</v>
      </c>
      <c r="D49" s="46">
        <v>1E-3</v>
      </c>
      <c r="E49">
        <f t="shared" ref="E49:E51" si="8">+(C49-C$7)/C$8</f>
        <v>18721.999341354564</v>
      </c>
      <c r="F49">
        <f t="shared" ref="F49:F51" si="9">ROUND(2*E49,0)/2</f>
        <v>18722</v>
      </c>
      <c r="G49">
        <f t="shared" ref="G49:G51" si="10">+C49-(C$7+F49*C$8)</f>
        <v>-2.2400004672817886E-4</v>
      </c>
      <c r="K49">
        <f t="shared" ref="K49:K51" si="11">+G49</f>
        <v>-2.2400004672817886E-4</v>
      </c>
      <c r="O49">
        <f t="shared" ref="O49:O51" ca="1" si="12">+C$11+C$12*$F49</f>
        <v>-4.9098406111979E-3</v>
      </c>
      <c r="Q49" s="2">
        <f t="shared" ref="Q49:Q51" si="13">+C49-15018.5</f>
        <v>44256.101999999955</v>
      </c>
    </row>
    <row r="50" spans="1:17" x14ac:dyDescent="0.2">
      <c r="A50" s="43" t="s">
        <v>59</v>
      </c>
      <c r="B50" s="44" t="s">
        <v>41</v>
      </c>
      <c r="C50" s="45">
        <v>59367.4421</v>
      </c>
      <c r="D50" s="46">
        <v>8.9999999999999998E-4</v>
      </c>
      <c r="E50">
        <f t="shared" si="8"/>
        <v>18994.984592404409</v>
      </c>
      <c r="F50">
        <f t="shared" si="9"/>
        <v>18995</v>
      </c>
      <c r="G50">
        <f t="shared" si="10"/>
        <v>-5.2399999985937029E-3</v>
      </c>
      <c r="K50">
        <f t="shared" si="11"/>
        <v>-5.2399999985937029E-3</v>
      </c>
      <c r="O50">
        <f t="shared" ca="1" si="12"/>
        <v>-5.0099769619797868E-3</v>
      </c>
      <c r="Q50" s="2">
        <f t="shared" si="13"/>
        <v>44348.9421</v>
      </c>
    </row>
    <row r="51" spans="1:17" x14ac:dyDescent="0.2">
      <c r="A51" s="43" t="s">
        <v>60</v>
      </c>
      <c r="B51" s="44" t="s">
        <v>41</v>
      </c>
      <c r="C51" s="45">
        <v>59414.035300000105</v>
      </c>
      <c r="D51" s="46" t="s">
        <v>61</v>
      </c>
      <c r="E51">
        <f t="shared" si="8"/>
        <v>19131.986344871697</v>
      </c>
      <c r="F51">
        <f t="shared" si="9"/>
        <v>19132</v>
      </c>
      <c r="G51">
        <f t="shared" si="10"/>
        <v>-4.6439998914138414E-3</v>
      </c>
      <c r="K51">
        <f t="shared" si="11"/>
        <v>-4.6439998914138414E-3</v>
      </c>
      <c r="O51">
        <f t="shared" ca="1" si="12"/>
        <v>-5.060228537280588E-3</v>
      </c>
      <c r="Q51" s="2">
        <f t="shared" si="13"/>
        <v>44395.535300000105</v>
      </c>
    </row>
    <row r="52" spans="1:17" x14ac:dyDescent="0.2">
      <c r="B52" s="3"/>
      <c r="C52" s="8"/>
      <c r="D52" s="8"/>
    </row>
    <row r="53" spans="1:17" x14ac:dyDescent="0.2">
      <c r="B53" s="3"/>
      <c r="C53" s="8"/>
      <c r="D53" s="8"/>
    </row>
    <row r="54" spans="1:17" x14ac:dyDescent="0.2">
      <c r="B54" s="3"/>
      <c r="C54" s="8"/>
      <c r="D54" s="8"/>
    </row>
    <row r="55" spans="1:17" x14ac:dyDescent="0.2">
      <c r="B55" s="3"/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</sheetData>
  <phoneticPr fontId="7" type="noConversion"/>
  <hyperlinks>
    <hyperlink ref="H64343" r:id="rId1" display="http://vsolj.cetus-net.org/bulletin.html" xr:uid="{00000000-0004-0000-0000-000000000000}"/>
    <hyperlink ref="H64336" r:id="rId2" display="https://www.aavso.org/ejaavso" xr:uid="{00000000-0004-0000-0000-000001000000}"/>
    <hyperlink ref="AP487" r:id="rId3" display="http://cdsbib.u-strasbg.fr/cgi-bin/cdsbib?1990RMxAA..21..381G" xr:uid="{00000000-0004-0000-0000-000002000000}"/>
    <hyperlink ref="AP491" r:id="rId4" display="http://cdsbib.u-strasbg.fr/cgi-bin/cdsbib?1990RMxAA..21..381G" xr:uid="{00000000-0004-0000-0000-000003000000}"/>
    <hyperlink ref="AP490" r:id="rId5" display="http://cdsbib.u-strasbg.fr/cgi-bin/cdsbib?1990RMxAA..21..381G" xr:uid="{00000000-0004-0000-0000-000004000000}"/>
    <hyperlink ref="AP471" r:id="rId6" display="http://cdsbib.u-strasbg.fr/cgi-bin/cdsbib?1990RMxAA..21..381G" xr:uid="{00000000-0004-0000-0000-000005000000}"/>
    <hyperlink ref="I64343" r:id="rId7" display="http://vsolj.cetus-net.org/bulletin.html" xr:uid="{00000000-0004-0000-0000-000006000000}"/>
    <hyperlink ref="AQ627" r:id="rId8" display="http://cdsbib.u-strasbg.fr/cgi-bin/cdsbib?1990RMxAA..21..381G" xr:uid="{00000000-0004-0000-0000-000007000000}"/>
    <hyperlink ref="AQ55393" r:id="rId9" display="http://cdsbib.u-strasbg.fr/cgi-bin/cdsbib?1990RMxAA..21..381G" xr:uid="{00000000-0004-0000-0000-000008000000}"/>
    <hyperlink ref="AQ628" r:id="rId10" display="http://cdsbib.u-strasbg.fr/cgi-bin/cdsbib?1990RMxAA..21..381G" xr:uid="{00000000-0004-0000-0000-000009000000}"/>
    <hyperlink ref="H64340" r:id="rId11" display="https://www.aavso.org/ejaavso" xr:uid="{00000000-0004-0000-0000-00000A000000}"/>
    <hyperlink ref="H1513" r:id="rId12" display="http://vsolj.cetus-net.org/bulletin.html" xr:uid="{00000000-0004-0000-0000-00000B000000}"/>
    <hyperlink ref="AP2757" r:id="rId13" display="http://cdsbib.u-strasbg.fr/cgi-bin/cdsbib?1990RMxAA..21..381G" xr:uid="{00000000-0004-0000-0000-00000C000000}"/>
    <hyperlink ref="AP2760" r:id="rId14" display="http://cdsbib.u-strasbg.fr/cgi-bin/cdsbib?1990RMxAA..21..381G" xr:uid="{00000000-0004-0000-0000-00000D000000}"/>
    <hyperlink ref="AP2758" r:id="rId15" display="http://cdsbib.u-strasbg.fr/cgi-bin/cdsbib?1990RMxAA..21..381G" xr:uid="{00000000-0004-0000-0000-00000E000000}"/>
    <hyperlink ref="AP2742" r:id="rId16" display="http://cdsbib.u-strasbg.fr/cgi-bin/cdsbib?1990RMxAA..21..381G" xr:uid="{00000000-0004-0000-0000-00000F000000}"/>
    <hyperlink ref="I1513" r:id="rId17" display="http://vsolj.cetus-net.org/bulletin.html" xr:uid="{00000000-0004-0000-0000-000010000000}"/>
    <hyperlink ref="AQ2971" r:id="rId18" display="http://cdsbib.u-strasbg.fr/cgi-bin/cdsbib?1990RMxAA..21..381G" xr:uid="{00000000-0004-0000-0000-000011000000}"/>
    <hyperlink ref="AQ65208" r:id="rId19" display="http://cdsbib.u-strasbg.fr/cgi-bin/cdsbib?1990RMxAA..21..381G" xr:uid="{00000000-0004-0000-0000-000012000000}"/>
    <hyperlink ref="AQ2975" r:id="rId20" display="http://cdsbib.u-strasbg.fr/cgi-bin/cdsbib?1990RMxAA..21..381G" xr:uid="{00000000-0004-0000-0000-000013000000}"/>
    <hyperlink ref="H64149" r:id="rId21" display="http://vsolj.cetus-net.org/bulletin.html" xr:uid="{00000000-0004-0000-0000-000014000000}"/>
    <hyperlink ref="H64142" r:id="rId22" display="https://www.aavso.org/ejaavso" xr:uid="{00000000-0004-0000-0000-000015000000}"/>
    <hyperlink ref="I64149" r:id="rId23" display="http://vsolj.cetus-net.org/bulletin.html" xr:uid="{00000000-0004-0000-0000-000016000000}"/>
    <hyperlink ref="AQ57800" r:id="rId24" display="http://cdsbib.u-strasbg.fr/cgi-bin/cdsbib?1990RMxAA..21..381G" xr:uid="{00000000-0004-0000-0000-000017000000}"/>
    <hyperlink ref="H64146" r:id="rId25" display="https://www.aavso.org/ejaavso" xr:uid="{00000000-0004-0000-0000-000018000000}"/>
    <hyperlink ref="AP5164" r:id="rId26" display="http://cdsbib.u-strasbg.fr/cgi-bin/cdsbib?1990RMxAA..21..381G" xr:uid="{00000000-0004-0000-0000-000019000000}"/>
    <hyperlink ref="AP5167" r:id="rId27" display="http://cdsbib.u-strasbg.fr/cgi-bin/cdsbib?1990RMxAA..21..381G" xr:uid="{00000000-0004-0000-0000-00001A000000}"/>
    <hyperlink ref="AP5165" r:id="rId28" display="http://cdsbib.u-strasbg.fr/cgi-bin/cdsbib?1990RMxAA..21..381G" xr:uid="{00000000-0004-0000-0000-00001B000000}"/>
    <hyperlink ref="AP5149" r:id="rId29" display="http://cdsbib.u-strasbg.fr/cgi-bin/cdsbib?1990RMxAA..21..381G" xr:uid="{00000000-0004-0000-0000-00001C000000}"/>
    <hyperlink ref="AQ5378" r:id="rId30" display="http://cdsbib.u-strasbg.fr/cgi-bin/cdsbib?1990RMxAA..21..381G" xr:uid="{00000000-0004-0000-0000-00001D000000}"/>
    <hyperlink ref="AQ5382" r:id="rId31" display="http://cdsbib.u-strasbg.fr/cgi-bin/cdsbib?1990RMxAA..21..381G" xr:uid="{00000000-0004-0000-0000-00001E000000}"/>
    <hyperlink ref="AQ65062" r:id="rId32" display="http://cdsbib.u-strasbg.fr/cgi-bin/cdsbib?1990RMxAA..21..381G" xr:uid="{00000000-0004-0000-0000-00001F000000}"/>
    <hyperlink ref="I2270" r:id="rId33" display="http://vsolj.cetus-net.org/bulletin.html" xr:uid="{00000000-0004-0000-0000-000020000000}"/>
    <hyperlink ref="H2270" r:id="rId34" display="http://vsolj.cetus-net.org/bulletin.html" xr:uid="{00000000-0004-0000-0000-000021000000}"/>
    <hyperlink ref="AQ187" r:id="rId35" display="http://cdsbib.u-strasbg.fr/cgi-bin/cdsbib?1990RMxAA..21..381G" xr:uid="{00000000-0004-0000-0000-000022000000}"/>
    <hyperlink ref="AQ186" r:id="rId36" display="http://cdsbib.u-strasbg.fr/cgi-bin/cdsbib?1990RMxAA..21..381G" xr:uid="{00000000-0004-0000-0000-000023000000}"/>
    <hyperlink ref="AP3440" r:id="rId37" display="http://cdsbib.u-strasbg.fr/cgi-bin/cdsbib?1990RMxAA..21..381G" xr:uid="{00000000-0004-0000-0000-000024000000}"/>
    <hyperlink ref="AP3458" r:id="rId38" display="http://cdsbib.u-strasbg.fr/cgi-bin/cdsbib?1990RMxAA..21..381G" xr:uid="{00000000-0004-0000-0000-000025000000}"/>
    <hyperlink ref="AP3459" r:id="rId39" display="http://cdsbib.u-strasbg.fr/cgi-bin/cdsbib?1990RMxAA..21..381G" xr:uid="{00000000-0004-0000-0000-000026000000}"/>
    <hyperlink ref="AP3455" r:id="rId40" display="http://cdsbib.u-strasbg.fr/cgi-bin/cdsbib?1990RMxAA..21..381G" xr:uid="{00000000-0004-0000-0000-000027000000}"/>
  </hyperlinks>
  <pageMargins left="0.75" right="0.75" top="1" bottom="1" header="0.5" footer="0.5"/>
  <pageSetup orientation="portrait" verticalDpi="0" r:id="rId41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2024-02-14T06:17:32Z</dcterms:modified>
</cp:coreProperties>
</file>