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C64B7E0-8BC1-4454-94D9-638ABA81E9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E15" i="1" s="1"/>
  <c r="C17" i="1"/>
  <c r="Q36" i="1"/>
  <c r="C7" i="1"/>
  <c r="E25" i="1"/>
  <c r="F25" i="1"/>
  <c r="G25" i="1"/>
  <c r="H25" i="1"/>
  <c r="C8" i="1"/>
  <c r="E21" i="1"/>
  <c r="F21" i="1"/>
  <c r="E23" i="1"/>
  <c r="F23" i="1"/>
  <c r="E27" i="1"/>
  <c r="F27" i="1"/>
  <c r="E30" i="1"/>
  <c r="F30" i="1"/>
  <c r="E31" i="1"/>
  <c r="F31" i="1"/>
  <c r="E22" i="1"/>
  <c r="F22" i="1"/>
  <c r="Q35" i="1"/>
  <c r="Q33" i="1"/>
  <c r="Q27" i="1"/>
  <c r="Q34" i="1"/>
  <c r="Q21" i="1"/>
  <c r="Q22" i="1"/>
  <c r="Q23" i="1"/>
  <c r="Q24" i="1"/>
  <c r="Q25" i="1"/>
  <c r="Q28" i="1"/>
  <c r="Q29" i="1"/>
  <c r="Q30" i="1"/>
  <c r="Q31" i="1"/>
  <c r="Q32" i="1"/>
  <c r="R21" i="1"/>
  <c r="Q26" i="1"/>
  <c r="E32" i="1"/>
  <c r="F32" i="1"/>
  <c r="G32" i="1"/>
  <c r="H32" i="1"/>
  <c r="E24" i="1"/>
  <c r="F24" i="1"/>
  <c r="G24" i="1"/>
  <c r="H24" i="1"/>
  <c r="G31" i="1"/>
  <c r="H31" i="1"/>
  <c r="E29" i="1"/>
  <c r="F29" i="1"/>
  <c r="G29" i="1"/>
  <c r="H29" i="1"/>
  <c r="G23" i="1"/>
  <c r="H23" i="1"/>
  <c r="E35" i="1"/>
  <c r="F35" i="1"/>
  <c r="G35" i="1"/>
  <c r="H35" i="1"/>
  <c r="E36" i="1"/>
  <c r="F36" i="1"/>
  <c r="G36" i="1"/>
  <c r="H36" i="1"/>
  <c r="E34" i="1"/>
  <c r="F34" i="1"/>
  <c r="G34" i="1"/>
  <c r="H34" i="1"/>
  <c r="G28" i="1"/>
  <c r="H28" i="1"/>
  <c r="E26" i="1"/>
  <c r="F26" i="1"/>
  <c r="G26" i="1"/>
  <c r="G30" i="1"/>
  <c r="H30" i="1"/>
  <c r="E28" i="1"/>
  <c r="F28" i="1"/>
  <c r="G21" i="1"/>
  <c r="E33" i="1"/>
  <c r="F33" i="1"/>
  <c r="G33" i="1"/>
  <c r="H33" i="1"/>
  <c r="G27" i="1"/>
  <c r="H27" i="1"/>
  <c r="H26" i="1"/>
  <c r="C11" i="1"/>
  <c r="C12" i="1" l="1"/>
  <c r="C16" i="1" l="1"/>
  <c r="D18" i="1" s="1"/>
  <c r="O27" i="1"/>
  <c r="O35" i="1"/>
  <c r="O33" i="1"/>
  <c r="C15" i="1"/>
  <c r="O29" i="1"/>
  <c r="O32" i="1"/>
  <c r="O28" i="1"/>
  <c r="O31" i="1"/>
  <c r="O26" i="1"/>
  <c r="O36" i="1"/>
  <c r="O25" i="1"/>
  <c r="O34" i="1"/>
  <c r="O30" i="1"/>
  <c r="C18" i="1" l="1"/>
  <c r="E16" i="1"/>
  <c r="E17" i="1" s="1"/>
</calcChain>
</file>

<file path=xl/sharedStrings.xml><?xml version="1.0" encoding="utf-8"?>
<sst xmlns="http://schemas.openxmlformats.org/spreadsheetml/2006/main" count="76" uniqueCount="51">
  <si>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</si>
  <si>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</si>
  <si>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</si>
  <si>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</si>
  <si>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</si>
  <si>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</si>
  <si>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</si>
  <si>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</si>
  <si>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</si>
  <si>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</si>
  <si>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</si>
  <si>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</si>
  <si>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</si>
  <si>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</si>
  <si>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</si>
  <si>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</si>
  <si>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</si>
  <si>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</si>
  <si>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</si>
  <si>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</si>
  <si>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</si>
  <si>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</si>
  <si>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</si>
  <si>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</si>
  <si>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</si>
  <si>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</si>
  <si>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</si>
  <si>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</si>
  <si>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</si>
  <si>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</si>
  <si>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</si>
  <si>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</si>
  <si>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</si>
  <si>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</si>
  <si>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</si>
  <si>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</si>
  <si>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</si>
  <si>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5564 Eph.</t>
  </si>
  <si>
    <t>IBVS 5564</t>
  </si>
  <si>
    <t>EW</t>
  </si>
  <si>
    <t>I</t>
  </si>
  <si>
    <t>II</t>
  </si>
  <si>
    <t>IBVS 5781</t>
  </si>
  <si>
    <t>IBVS 5713</t>
  </si>
  <si>
    <t>IBVS 5653</t>
  </si>
  <si>
    <t>IBVS 5837</t>
  </si>
  <si>
    <t>IBVS 5920</t>
  </si>
  <si>
    <t>Add cycle</t>
  </si>
  <si>
    <t>Old Cycle</t>
  </si>
  <si>
    <t>V1295 Her / GSC 3510-0005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</si>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</sst>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V1295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105263157894737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-2.4194500001613051E-2</c:v>
                </c:pt>
                <c:pt idx="1">
                  <c:v>2.1829000004800037E-2</c:v>
                </c:pt>
                <c:pt idx="2">
                  <c:v>2.6140000045415945E-3</c:v>
                </c:pt>
                <c:pt idx="3">
                  <c:v>-4.2350000148871914E-4</c:v>
                </c:pt>
                <c:pt idx="4">
                  <c:v>-5.0434999939170666E-3</c:v>
                </c:pt>
                <c:pt idx="5">
                  <c:v>0</c:v>
                </c:pt>
                <c:pt idx="6">
                  <c:v>2.5000000023283064E-3</c:v>
                </c:pt>
                <c:pt idx="7">
                  <c:v>2.8000000020256266E-3</c:v>
                </c:pt>
                <c:pt idx="8">
                  <c:v>-1.989500000490807E-3</c:v>
                </c:pt>
                <c:pt idx="9">
                  <c:v>-2.149499996448867E-3</c:v>
                </c:pt>
                <c:pt idx="10">
                  <c:v>3.5350000034668483E-3</c:v>
                </c:pt>
                <c:pt idx="11">
                  <c:v>1.374999999825377E-3</c:v>
                </c:pt>
                <c:pt idx="12">
                  <c:v>5.2094999991822988E-3</c:v>
                </c:pt>
                <c:pt idx="13">
                  <c:v>1.3128500002494548E-2</c:v>
                </c:pt>
                <c:pt idx="14">
                  <c:v>2.0443000001250766E-2</c:v>
                </c:pt>
                <c:pt idx="15">
                  <c:v>3.1597499997587875E-2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6-42FE-B1C1-F7BFFD25AF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6-42FE-B1C1-F7BFFD25AF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A6-42FE-B1C1-F7BFFD25AF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A6-42FE-B1C1-F7BFFD25AF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A6-42FE-B1C1-F7BFFD25AF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A6-42FE-B1C1-F7BFFD25AF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4.0000000000000002E-4</c:v>
                  </c:pt>
                  <c:pt idx="1">
                    <c:v>2E-3</c:v>
                  </c:pt>
                  <c:pt idx="2">
                    <c:v>4.0000000000000001E-3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0</c:v>
                  </c:pt>
                  <c:pt idx="6">
                    <c:v>1.1999999999999999E-3</c:v>
                  </c:pt>
                  <c:pt idx="7">
                    <c:v>1.1999999999999999E-3</c:v>
                  </c:pt>
                  <c:pt idx="8">
                    <c:v>1.5E-3</c:v>
                  </c:pt>
                  <c:pt idx="9">
                    <c:v>3.0000000000000001E-3</c:v>
                  </c:pt>
                  <c:pt idx="10">
                    <c:v>1.1999999999999999E-3</c:v>
                  </c:pt>
                  <c:pt idx="11">
                    <c:v>1.1999999999999999E-3</c:v>
                  </c:pt>
                  <c:pt idx="12">
                    <c:v>3.0000000000000001E-3</c:v>
                  </c:pt>
                  <c:pt idx="13">
                    <c:v>1.1999999999999999E-3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A6-42FE-B1C1-F7BFFD25AF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-5190.5</c:v>
                </c:pt>
                <c:pt idx="1">
                  <c:v>-5159</c:v>
                </c:pt>
                <c:pt idx="2">
                  <c:v>-94</c:v>
                </c:pt>
                <c:pt idx="3">
                  <c:v>-31.5</c:v>
                </c:pt>
                <c:pt idx="4">
                  <c:v>-11.5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54.5</c:v>
                </c:pt>
                <c:pt idx="9">
                  <c:v>214.5</c:v>
                </c:pt>
                <c:pt idx="10">
                  <c:v>215</c:v>
                </c:pt>
                <c:pt idx="11">
                  <c:v>275</c:v>
                </c:pt>
                <c:pt idx="12">
                  <c:v>1325.5</c:v>
                </c:pt>
                <c:pt idx="13">
                  <c:v>2376.5</c:v>
                </c:pt>
                <c:pt idx="14">
                  <c:v>3247</c:v>
                </c:pt>
                <c:pt idx="15">
                  <c:v>5477.5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4">
                  <c:v>-6.3433086167780507E-4</c:v>
                </c:pt>
                <c:pt idx="5">
                  <c:v>-5.6606864269414039E-4</c:v>
                </c:pt>
                <c:pt idx="6">
                  <c:v>-5.6606864269414039E-4</c:v>
                </c:pt>
                <c:pt idx="7">
                  <c:v>-5.6606864269414039E-4</c:v>
                </c:pt>
                <c:pt idx="8">
                  <c:v>-2.4256508316286015E-4</c:v>
                </c:pt>
                <c:pt idx="9">
                  <c:v>7.0717013747943042E-4</c:v>
                </c:pt>
                <c:pt idx="10">
                  <c:v>7.1013806004393762E-4</c:v>
                </c:pt>
                <c:pt idx="11">
                  <c:v>1.0662887677847965E-3</c:v>
                </c:pt>
                <c:pt idx="12">
                  <c:v>7.3018940758143355E-3</c:v>
                </c:pt>
                <c:pt idx="13">
                  <c:v>1.3540467306408382E-2</c:v>
                </c:pt>
                <c:pt idx="14">
                  <c:v>1.8707620491215344E-2</c:v>
                </c:pt>
                <c:pt idx="15">
                  <c:v>3.1947523051481783E-2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A6-42FE-B1C1-F7BFFD25A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949672"/>
        <c:axId val="1"/>
      </c:scatterChart>
      <c:valAx>
        <c:axId val="752949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49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53064690443099"/>
          <c:w val="0.6345864661654135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5CCE40-BB76-8B17-1F93-A9EFB48C1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23</v>
      </c>
      <c r="B2" t="s">
        <v>39</v>
      </c>
      <c r="C2" s="3"/>
      <c r="D2" s="3"/>
    </row>
    <row r="3" spans="1:7" ht="13.5" thickBot="1" x14ac:dyDescent="0.25"/>
    <row r="4" spans="1:7" ht="13.5" thickBot="1" x14ac:dyDescent="0.25">
      <c r="A4" s="29" t="s">
        <v>37</v>
      </c>
      <c r="C4" s="27">
        <v>53154.445099999997</v>
      </c>
      <c r="D4" s="28">
        <v>0.34923100000000001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53154.445099999997</v>
      </c>
    </row>
    <row r="8" spans="1:7" x14ac:dyDescent="0.2">
      <c r="A8" t="s">
        <v>2</v>
      </c>
      <c r="C8">
        <f>+D4</f>
        <v>0.34923100000000001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22">
        <f ca="1">INTERCEPT(INDIRECT($G$11):G992,INDIRECT($F$11):F992)</f>
        <v>-5.6606864269414039E-4</v>
      </c>
      <c r="D11" s="3"/>
      <c r="E11" s="10"/>
      <c r="F11" s="23" t="str">
        <f>"F"&amp;E19</f>
        <v>F25</v>
      </c>
      <c r="G11" s="24" t="str">
        <f>"G"&amp;E19</f>
        <v>G25</v>
      </c>
    </row>
    <row r="12" spans="1:7" x14ac:dyDescent="0.2">
      <c r="A12" s="10" t="s">
        <v>15</v>
      </c>
      <c r="B12" s="10"/>
      <c r="C12" s="22">
        <f ca="1">SLOPE(INDIRECT($G$11):G992,INDIRECT($F$11):F992)</f>
        <v>5.9358451290143162E-6</v>
      </c>
      <c r="D12" s="3"/>
      <c r="E12" s="10"/>
    </row>
    <row r="13" spans="1:7" x14ac:dyDescent="0.2">
      <c r="A13" s="10" t="s">
        <v>18</v>
      </c>
      <c r="B13" s="10"/>
      <c r="C13" s="3" t="s">
        <v>12</v>
      </c>
      <c r="D13" s="14" t="s">
        <v>47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60354.804246527776</v>
      </c>
    </row>
    <row r="15" spans="1:7" x14ac:dyDescent="0.2">
      <c r="A15" s="12" t="s">
        <v>16</v>
      </c>
      <c r="B15" s="10"/>
      <c r="C15" s="13">
        <f ca="1">(C7+C11)+(C8+C12)*INT(MAX(F21:F3533))</f>
        <v>55067.215231555128</v>
      </c>
      <c r="D15" s="14" t="s">
        <v>48</v>
      </c>
      <c r="E15" s="15">
        <f ca="1">ROUND(2*(E14-$C$7)/$C$8,0)/2+E13</f>
        <v>20619</v>
      </c>
    </row>
    <row r="16" spans="1:7" x14ac:dyDescent="0.2">
      <c r="A16" s="16" t="s">
        <v>3</v>
      </c>
      <c r="B16" s="10"/>
      <c r="C16" s="17">
        <f ca="1">+C8+C12</f>
        <v>0.34923693584512905</v>
      </c>
      <c r="D16" s="14" t="s">
        <v>33</v>
      </c>
      <c r="E16" s="24">
        <f ca="1">ROUND(2*(E14-$C$15)/$C$16,0)/2+E13</f>
        <v>15141.5</v>
      </c>
    </row>
    <row r="17" spans="1:18" ht="13.5" thickBot="1" x14ac:dyDescent="0.25">
      <c r="A17" s="14" t="s">
        <v>29</v>
      </c>
      <c r="B17" s="10"/>
      <c r="C17" s="10">
        <f>COUNT(C21:C2191)</f>
        <v>16</v>
      </c>
      <c r="D17" s="14" t="s">
        <v>34</v>
      </c>
      <c r="E17" s="18">
        <f ca="1">+$C$15+$C$16*E16-15018.5-$C$9/24</f>
        <v>45337.082128987488</v>
      </c>
    </row>
    <row r="18" spans="1:18" ht="14.25" thickTop="1" thickBot="1" x14ac:dyDescent="0.25">
      <c r="A18" s="16" t="s">
        <v>4</v>
      </c>
      <c r="B18" s="10"/>
      <c r="C18" s="19">
        <f ca="1">+C15</f>
        <v>55067.215231555128</v>
      </c>
      <c r="D18" s="20">
        <f ca="1">+C16</f>
        <v>0.34923693584512905</v>
      </c>
      <c r="E18" s="21" t="s">
        <v>35</v>
      </c>
    </row>
    <row r="19" spans="1:18" ht="13.5" thickTop="1" x14ac:dyDescent="0.2">
      <c r="A19" s="25" t="s">
        <v>36</v>
      </c>
      <c r="E19" s="26">
        <v>25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50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38</v>
      </c>
      <c r="B21" s="31" t="s">
        <v>41</v>
      </c>
      <c r="C21" s="30">
        <v>51341.737399999998</v>
      </c>
      <c r="D21" s="30">
        <v>4.0000000000000002E-4</v>
      </c>
      <c r="E21">
        <f t="shared" ref="E21:E35" si="0">+(C21-C$7)/C$8</f>
        <v>-5190.5692793595044</v>
      </c>
      <c r="F21">
        <f t="shared" ref="F21:F36" si="1">ROUND(2*E21,0)/2</f>
        <v>-5190.5</v>
      </c>
      <c r="G21">
        <f>+C21-(C$7+F21*C$8)</f>
        <v>-2.4194500001613051E-2</v>
      </c>
      <c r="H21">
        <v>-2.4194500001613051E-2</v>
      </c>
      <c r="Q21" s="2">
        <f t="shared" ref="Q21:Q35" si="2">+C21-15018.5</f>
        <v>36323.237399999998</v>
      </c>
      <c r="R21" t="e">
        <f>IF(ABS(C21-C20)&lt;0.00001,1,"")</f>
        <v>#VALUE!</v>
      </c>
    </row>
    <row r="22" spans="1:18" x14ac:dyDescent="0.2">
      <c r="A22" t="s">
        <v>38</v>
      </c>
      <c r="B22" s="31" t="s">
        <v>40</v>
      </c>
      <c r="C22" s="30">
        <v>51352.784200000002</v>
      </c>
      <c r="D22" s="30">
        <v>2E-3</v>
      </c>
      <c r="E22">
        <f t="shared" si="0"/>
        <v>-5158.9374940941534</v>
      </c>
      <c r="F22">
        <f t="shared" si="1"/>
        <v>-5159</v>
      </c>
      <c r="H22" s="24">
        <v>2.1829000004800037E-2</v>
      </c>
      <c r="Q22" s="2">
        <f t="shared" si="2"/>
        <v>36334.284200000002</v>
      </c>
    </row>
    <row r="23" spans="1:18" x14ac:dyDescent="0.2">
      <c r="A23" t="s">
        <v>38</v>
      </c>
      <c r="B23" s="31" t="s">
        <v>40</v>
      </c>
      <c r="C23" s="30">
        <v>53121.62</v>
      </c>
      <c r="D23" s="30">
        <v>4.0000000000000001E-3</v>
      </c>
      <c r="E23">
        <f t="shared" si="0"/>
        <v>-93.992514982904041</v>
      </c>
      <c r="F23">
        <f t="shared" si="1"/>
        <v>-94</v>
      </c>
      <c r="G23">
        <f t="shared" ref="G23:G35" si="3">+C23-(C$7+F23*C$8)</f>
        <v>2.6140000045415945E-3</v>
      </c>
      <c r="H23">
        <f t="shared" ref="H23:H36" si="4">+G23</f>
        <v>2.6140000045415945E-3</v>
      </c>
      <c r="Q23" s="2">
        <f t="shared" si="2"/>
        <v>38103.120000000003</v>
      </c>
    </row>
    <row r="24" spans="1:18" x14ac:dyDescent="0.2">
      <c r="A24" t="s">
        <v>38</v>
      </c>
      <c r="B24" s="31" t="s">
        <v>41</v>
      </c>
      <c r="C24" s="30">
        <v>53143.443899999998</v>
      </c>
      <c r="D24" s="30">
        <v>1.1000000000000001E-3</v>
      </c>
      <c r="E24">
        <f t="shared" si="0"/>
        <v>-31.501212664393449</v>
      </c>
      <c r="F24">
        <f t="shared" si="1"/>
        <v>-31.5</v>
      </c>
      <c r="G24">
        <f t="shared" si="3"/>
        <v>-4.2350000148871914E-4</v>
      </c>
      <c r="H24">
        <f t="shared" si="4"/>
        <v>-4.2350000148871914E-4</v>
      </c>
      <c r="Q24" s="2">
        <f t="shared" si="2"/>
        <v>38124.943899999998</v>
      </c>
    </row>
    <row r="25" spans="1:18" x14ac:dyDescent="0.2">
      <c r="A25" t="s">
        <v>38</v>
      </c>
      <c r="B25" s="31" t="s">
        <v>41</v>
      </c>
      <c r="C25" s="30">
        <v>53150.423900000002</v>
      </c>
      <c r="D25" s="30">
        <v>1E-3</v>
      </c>
      <c r="E25">
        <f t="shared" si="0"/>
        <v>-11.514441730532477</v>
      </c>
      <c r="F25">
        <f t="shared" si="1"/>
        <v>-11.5</v>
      </c>
      <c r="G25">
        <f t="shared" si="3"/>
        <v>-5.0434999939170666E-3</v>
      </c>
      <c r="H25">
        <f t="shared" si="4"/>
        <v>-5.0434999939170666E-3</v>
      </c>
      <c r="O25">
        <f t="shared" ref="O25:O35" ca="1" si="5">+C$11+C$12*$F25</f>
        <v>-6.3433086167780507E-4</v>
      </c>
      <c r="Q25" s="2">
        <f t="shared" si="2"/>
        <v>38131.923900000002</v>
      </c>
    </row>
    <row r="26" spans="1:18" x14ac:dyDescent="0.2">
      <c r="A26" t="s">
        <v>38</v>
      </c>
      <c r="B26" s="3" t="s">
        <v>40</v>
      </c>
      <c r="C26" s="8">
        <v>53154.445099999997</v>
      </c>
      <c r="D26" s="8" t="s">
        <v>12</v>
      </c>
      <c r="E26">
        <f t="shared" si="0"/>
        <v>0</v>
      </c>
      <c r="F26">
        <f t="shared" si="1"/>
        <v>0</v>
      </c>
      <c r="G26">
        <f t="shared" si="3"/>
        <v>0</v>
      </c>
      <c r="H26">
        <f t="shared" si="4"/>
        <v>0</v>
      </c>
      <c r="O26">
        <f t="shared" ca="1" si="5"/>
        <v>-5.6606864269414039E-4</v>
      </c>
      <c r="Q26" s="2">
        <f t="shared" si="2"/>
        <v>38135.945099999997</v>
      </c>
    </row>
    <row r="27" spans="1:18" x14ac:dyDescent="0.2">
      <c r="A27" s="32" t="s">
        <v>44</v>
      </c>
      <c r="B27" s="3" t="s">
        <v>40</v>
      </c>
      <c r="C27" s="8">
        <v>53154.4476</v>
      </c>
      <c r="D27" s="8">
        <v>1.1999999999999999E-3</v>
      </c>
      <c r="E27">
        <f t="shared" si="0"/>
        <v>7.1585855846941033E-3</v>
      </c>
      <c r="F27">
        <f t="shared" si="1"/>
        <v>0</v>
      </c>
      <c r="G27">
        <f t="shared" si="3"/>
        <v>2.5000000023283064E-3</v>
      </c>
      <c r="H27">
        <f t="shared" si="4"/>
        <v>2.5000000023283064E-3</v>
      </c>
      <c r="O27">
        <f t="shared" ca="1" si="5"/>
        <v>-5.6606864269414039E-4</v>
      </c>
      <c r="Q27" s="2">
        <f t="shared" si="2"/>
        <v>38135.9476</v>
      </c>
    </row>
    <row r="28" spans="1:18" x14ac:dyDescent="0.2">
      <c r="A28" t="s">
        <v>38</v>
      </c>
      <c r="B28" s="31" t="s">
        <v>40</v>
      </c>
      <c r="C28" s="30">
        <v>53154.447899999999</v>
      </c>
      <c r="D28" s="30">
        <v>1.1999999999999999E-3</v>
      </c>
      <c r="E28">
        <f t="shared" si="0"/>
        <v>8.0176158531906575E-3</v>
      </c>
      <c r="F28">
        <f t="shared" si="1"/>
        <v>0</v>
      </c>
      <c r="G28">
        <f t="shared" si="3"/>
        <v>2.8000000020256266E-3</v>
      </c>
      <c r="H28">
        <f t="shared" si="4"/>
        <v>2.8000000020256266E-3</v>
      </c>
      <c r="O28">
        <f t="shared" ca="1" si="5"/>
        <v>-5.6606864269414039E-4</v>
      </c>
      <c r="Q28" s="2">
        <f t="shared" si="2"/>
        <v>38135.947899999999</v>
      </c>
    </row>
    <row r="29" spans="1:18" x14ac:dyDescent="0.2">
      <c r="A29" t="s">
        <v>38</v>
      </c>
      <c r="B29" s="31" t="s">
        <v>41</v>
      </c>
      <c r="C29" s="30">
        <v>53173.476199999997</v>
      </c>
      <c r="D29" s="30">
        <v>1.5E-3</v>
      </c>
      <c r="E29">
        <f t="shared" si="0"/>
        <v>54.494303197597439</v>
      </c>
      <c r="F29">
        <f t="shared" si="1"/>
        <v>54.5</v>
      </c>
      <c r="G29">
        <f t="shared" si="3"/>
        <v>-1.989500000490807E-3</v>
      </c>
      <c r="H29">
        <f t="shared" si="4"/>
        <v>-1.989500000490807E-3</v>
      </c>
      <c r="O29">
        <f t="shared" ca="1" si="5"/>
        <v>-2.4256508316286015E-4</v>
      </c>
      <c r="Q29" s="2">
        <f t="shared" si="2"/>
        <v>38154.976199999997</v>
      </c>
    </row>
    <row r="30" spans="1:18" x14ac:dyDescent="0.2">
      <c r="A30" t="s">
        <v>38</v>
      </c>
      <c r="B30" s="31" t="s">
        <v>41</v>
      </c>
      <c r="C30" s="30">
        <v>53229.353000000003</v>
      </c>
      <c r="D30" s="30">
        <v>3.0000000000000001E-3</v>
      </c>
      <c r="E30">
        <f t="shared" si="0"/>
        <v>214.49384504813608</v>
      </c>
      <c r="F30">
        <f t="shared" si="1"/>
        <v>214.5</v>
      </c>
      <c r="G30">
        <f t="shared" si="3"/>
        <v>-2.149499996448867E-3</v>
      </c>
      <c r="H30">
        <f t="shared" si="4"/>
        <v>-2.149499996448867E-3</v>
      </c>
      <c r="O30">
        <f t="shared" ca="1" si="5"/>
        <v>7.0717013747943042E-4</v>
      </c>
      <c r="Q30" s="2">
        <f t="shared" si="2"/>
        <v>38210.853000000003</v>
      </c>
    </row>
    <row r="31" spans="1:18" x14ac:dyDescent="0.2">
      <c r="A31" t="s">
        <v>38</v>
      </c>
      <c r="B31" s="31" t="s">
        <v>40</v>
      </c>
      <c r="C31" s="30">
        <v>53229.533300000003</v>
      </c>
      <c r="D31" s="30">
        <v>1.1999999999999999E-3</v>
      </c>
      <c r="E31">
        <f t="shared" si="0"/>
        <v>215.01012224002335</v>
      </c>
      <c r="F31">
        <f t="shared" si="1"/>
        <v>215</v>
      </c>
      <c r="G31">
        <f t="shared" si="3"/>
        <v>3.5350000034668483E-3</v>
      </c>
      <c r="H31">
        <f t="shared" si="4"/>
        <v>3.5350000034668483E-3</v>
      </c>
      <c r="O31">
        <f t="shared" ca="1" si="5"/>
        <v>7.1013806004393762E-4</v>
      </c>
      <c r="Q31" s="2">
        <f t="shared" si="2"/>
        <v>38211.033300000003</v>
      </c>
    </row>
    <row r="32" spans="1:18" x14ac:dyDescent="0.2">
      <c r="A32" t="s">
        <v>38</v>
      </c>
      <c r="B32" s="31" t="s">
        <v>40</v>
      </c>
      <c r="C32" s="30">
        <v>53250.485000000001</v>
      </c>
      <c r="D32" s="30">
        <v>1.1999999999999999E-3</v>
      </c>
      <c r="E32">
        <f t="shared" si="0"/>
        <v>275.00393722207764</v>
      </c>
      <c r="F32">
        <f t="shared" si="1"/>
        <v>275</v>
      </c>
      <c r="G32">
        <f t="shared" si="3"/>
        <v>1.374999999825377E-3</v>
      </c>
      <c r="H32">
        <f t="shared" si="4"/>
        <v>1.374999999825377E-3</v>
      </c>
      <c r="O32">
        <f t="shared" ca="1" si="5"/>
        <v>1.0662887677847965E-3</v>
      </c>
      <c r="Q32" s="2">
        <f t="shared" si="2"/>
        <v>38231.985000000001</v>
      </c>
    </row>
    <row r="33" spans="1:17" x14ac:dyDescent="0.2">
      <c r="A33" t="s">
        <v>43</v>
      </c>
      <c r="B33" s="3" t="s">
        <v>41</v>
      </c>
      <c r="C33" s="8">
        <v>53617.356</v>
      </c>
      <c r="D33" s="8">
        <v>3.0000000000000001E-3</v>
      </c>
      <c r="E33">
        <f t="shared" si="0"/>
        <v>1325.5149170606348</v>
      </c>
      <c r="F33">
        <f t="shared" si="1"/>
        <v>1325.5</v>
      </c>
      <c r="G33">
        <f t="shared" si="3"/>
        <v>5.2094999991822988E-3</v>
      </c>
      <c r="H33">
        <f t="shared" si="4"/>
        <v>5.2094999991822988E-3</v>
      </c>
      <c r="O33">
        <f t="shared" ca="1" si="5"/>
        <v>7.3018940758143355E-3</v>
      </c>
      <c r="Q33" s="2">
        <f t="shared" si="2"/>
        <v>38598.856</v>
      </c>
    </row>
    <row r="34" spans="1:17" x14ac:dyDescent="0.2">
      <c r="A34" t="s">
        <v>42</v>
      </c>
      <c r="B34" s="3" t="s">
        <v>41</v>
      </c>
      <c r="C34" s="8">
        <v>53984.405700000003</v>
      </c>
      <c r="D34" s="8">
        <v>1.1999999999999999E-3</v>
      </c>
      <c r="E34">
        <f t="shared" si="0"/>
        <v>2376.5375925963208</v>
      </c>
      <c r="F34">
        <f t="shared" si="1"/>
        <v>2376.5</v>
      </c>
      <c r="G34">
        <f t="shared" si="3"/>
        <v>1.3128500002494548E-2</v>
      </c>
      <c r="H34">
        <f t="shared" si="4"/>
        <v>1.3128500002494548E-2</v>
      </c>
      <c r="O34">
        <f t="shared" ca="1" si="5"/>
        <v>1.3540467306408382E-2</v>
      </c>
      <c r="Q34" s="2">
        <f t="shared" si="2"/>
        <v>38965.905700000003</v>
      </c>
    </row>
    <row r="35" spans="1:17" x14ac:dyDescent="0.2">
      <c r="A35" s="35" t="s">
        <v>45</v>
      </c>
      <c r="B35" s="34" t="s">
        <v>40</v>
      </c>
      <c r="C35" s="33">
        <v>54288.418599999997</v>
      </c>
      <c r="D35" s="33"/>
      <c r="E35">
        <f t="shared" si="0"/>
        <v>3247.0585371859888</v>
      </c>
      <c r="F35">
        <f t="shared" si="1"/>
        <v>3247</v>
      </c>
      <c r="G35">
        <f t="shared" si="3"/>
        <v>2.0443000001250766E-2</v>
      </c>
      <c r="H35">
        <f t="shared" si="4"/>
        <v>2.0443000001250766E-2</v>
      </c>
      <c r="O35">
        <f t="shared" ca="1" si="5"/>
        <v>1.8707620491215344E-2</v>
      </c>
      <c r="Q35" s="2">
        <f t="shared" si="2"/>
        <v>39269.918599999997</v>
      </c>
    </row>
    <row r="36" spans="1:17" x14ac:dyDescent="0.2">
      <c r="A36" s="36" t="s">
        <v>46</v>
      </c>
      <c r="B36" s="37" t="s">
        <v>41</v>
      </c>
      <c r="C36" s="36">
        <v>55067.389499999997</v>
      </c>
      <c r="D36" s="36">
        <v>8.0000000000000004E-4</v>
      </c>
      <c r="E36">
        <f>+(C36-C$7)/C$8</f>
        <v>5477.590477363121</v>
      </c>
      <c r="F36">
        <f t="shared" si="1"/>
        <v>5477.5</v>
      </c>
      <c r="G36">
        <f>+C36-(C$7+F36*C$8)</f>
        <v>3.1597499997587875E-2</v>
      </c>
      <c r="H36">
        <f t="shared" si="4"/>
        <v>3.1597499997587875E-2</v>
      </c>
      <c r="O36">
        <f ca="1">+C$11+C$12*$F36</f>
        <v>3.1947523051481783E-2</v>
      </c>
      <c r="Q36" s="2">
        <f>+C36-15018.5</f>
        <v>40048.889499999997</v>
      </c>
    </row>
    <row r="37" spans="1:17" x14ac:dyDescent="0.2">
      <c r="A37" s="32"/>
      <c r="B37" s="3"/>
      <c r="C37" s="8"/>
      <c r="D37" s="8"/>
      <c r="Q37" s="2"/>
    </row>
    <row r="38" spans="1:17" x14ac:dyDescent="0.2">
      <c r="A38" s="32"/>
      <c r="B38" s="3"/>
      <c r="C38" s="8"/>
      <c r="D38" s="8"/>
      <c r="Q38" s="2"/>
    </row>
    <row r="39" spans="1:17" x14ac:dyDescent="0.2">
      <c r="A39" s="32"/>
      <c r="B39" s="3"/>
      <c r="C39" s="8"/>
      <c r="D39" s="8"/>
      <c r="Q39" s="2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2024-02-14T06:18:06Z</dcterms:modified>
</cp:coreProperties>
</file>