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F8FD1DB-AE13-47D9-9DA3-C68C9F8917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3" i="1"/>
  <c r="F23" i="1" s="1"/>
  <c r="G23" i="1" s="1"/>
  <c r="K23" i="1" s="1"/>
  <c r="Q23" i="1"/>
  <c r="E25" i="1"/>
  <c r="F25" i="1" s="1"/>
  <c r="G25" i="1" s="1"/>
  <c r="K25" i="1" s="1"/>
  <c r="Q25" i="1"/>
  <c r="E26" i="1"/>
  <c r="F26" i="1" s="1"/>
  <c r="G26" i="1" s="1"/>
  <c r="K26" i="1" s="1"/>
  <c r="Q26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8" i="1"/>
  <c r="F38" i="1" s="1"/>
  <c r="G38" i="1" s="1"/>
  <c r="K38" i="1" s="1"/>
  <c r="Q38" i="1"/>
  <c r="E39" i="1"/>
  <c r="F39" i="1" s="1"/>
  <c r="G39" i="1" s="1"/>
  <c r="K39" i="1" s="1"/>
  <c r="Q39" i="1"/>
  <c r="E41" i="1"/>
  <c r="F41" i="1" s="1"/>
  <c r="G41" i="1" s="1"/>
  <c r="K41" i="1" s="1"/>
  <c r="Q41" i="1"/>
  <c r="E46" i="1"/>
  <c r="F46" i="1" s="1"/>
  <c r="G46" i="1" s="1"/>
  <c r="K46" i="1" s="1"/>
  <c r="Q46" i="1"/>
  <c r="E49" i="1"/>
  <c r="F49" i="1" s="1"/>
  <c r="G49" i="1" s="1"/>
  <c r="K49" i="1" s="1"/>
  <c r="Q49" i="1"/>
  <c r="E51" i="1"/>
  <c r="F51" i="1" s="1"/>
  <c r="G51" i="1" s="1"/>
  <c r="K51" i="1" s="1"/>
  <c r="Q51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3" i="1"/>
  <c r="F63" i="1" s="1"/>
  <c r="G63" i="1" s="1"/>
  <c r="K63" i="1" s="1"/>
  <c r="Q63" i="1"/>
  <c r="E64" i="1"/>
  <c r="F64" i="1" s="1"/>
  <c r="G64" i="1" s="1"/>
  <c r="K64" i="1" s="1"/>
  <c r="Q64" i="1"/>
  <c r="E67" i="1"/>
  <c r="F67" i="1" s="1"/>
  <c r="G67" i="1" s="1"/>
  <c r="K67" i="1" s="1"/>
  <c r="Q67" i="1"/>
  <c r="E68" i="1"/>
  <c r="F68" i="1" s="1"/>
  <c r="G68" i="1" s="1"/>
  <c r="K68" i="1" s="1"/>
  <c r="Q68" i="1"/>
  <c r="E70" i="1"/>
  <c r="F70" i="1" s="1"/>
  <c r="G70" i="1" s="1"/>
  <c r="K70" i="1" s="1"/>
  <c r="Q70" i="1"/>
  <c r="E71" i="1"/>
  <c r="F71" i="1" s="1"/>
  <c r="G71" i="1" s="1"/>
  <c r="K71" i="1" s="1"/>
  <c r="Q71" i="1"/>
  <c r="E72" i="1"/>
  <c r="F72" i="1" s="1"/>
  <c r="G72" i="1" s="1"/>
  <c r="K72" i="1" s="1"/>
  <c r="Q72" i="1"/>
  <c r="E73" i="1"/>
  <c r="F73" i="1" s="1"/>
  <c r="G73" i="1" s="1"/>
  <c r="K73" i="1" s="1"/>
  <c r="Q73" i="1"/>
  <c r="E74" i="1"/>
  <c r="F74" i="1" s="1"/>
  <c r="G74" i="1" s="1"/>
  <c r="K74" i="1" s="1"/>
  <c r="Q74" i="1"/>
  <c r="E75" i="1"/>
  <c r="F75" i="1" s="1"/>
  <c r="G75" i="1" s="1"/>
  <c r="K75" i="1" s="1"/>
  <c r="Q75" i="1"/>
  <c r="E76" i="1"/>
  <c r="F76" i="1" s="1"/>
  <c r="G76" i="1" s="1"/>
  <c r="K76" i="1" s="1"/>
  <c r="Q76" i="1"/>
  <c r="E22" i="3"/>
  <c r="F22" i="3" s="1"/>
  <c r="G22" i="3" s="1"/>
  <c r="K22" i="3" s="1"/>
  <c r="Q22" i="3"/>
  <c r="E24" i="3"/>
  <c r="F24" i="3" s="1"/>
  <c r="G24" i="3" s="1"/>
  <c r="K24" i="3" s="1"/>
  <c r="Q24" i="3"/>
  <c r="E26" i="3"/>
  <c r="F26" i="3" s="1"/>
  <c r="G26" i="3" s="1"/>
  <c r="K26" i="3" s="1"/>
  <c r="Q26" i="3"/>
  <c r="E27" i="3"/>
  <c r="F27" i="3" s="1"/>
  <c r="G27" i="3" s="1"/>
  <c r="K27" i="3" s="1"/>
  <c r="Q27" i="3"/>
  <c r="E29" i="3"/>
  <c r="F29" i="3" s="1"/>
  <c r="G29" i="3" s="1"/>
  <c r="K29" i="3" s="1"/>
  <c r="Q29" i="3"/>
  <c r="E30" i="3"/>
  <c r="F30" i="3" s="1"/>
  <c r="G30" i="3" s="1"/>
  <c r="K30" i="3" s="1"/>
  <c r="Q30" i="3"/>
  <c r="E31" i="3"/>
  <c r="F31" i="3" s="1"/>
  <c r="G31" i="3" s="1"/>
  <c r="K31" i="3" s="1"/>
  <c r="Q31" i="3"/>
  <c r="E32" i="3"/>
  <c r="F32" i="3" s="1"/>
  <c r="G32" i="3" s="1"/>
  <c r="K32" i="3" s="1"/>
  <c r="Q32" i="3"/>
  <c r="E33" i="3"/>
  <c r="F33" i="3" s="1"/>
  <c r="G33" i="3" s="1"/>
  <c r="K33" i="3" s="1"/>
  <c r="Q33" i="3"/>
  <c r="E34" i="3"/>
  <c r="F34" i="3" s="1"/>
  <c r="G34" i="3" s="1"/>
  <c r="K34" i="3" s="1"/>
  <c r="Q34" i="3"/>
  <c r="E35" i="3"/>
  <c r="F35" i="3" s="1"/>
  <c r="G35" i="3" s="1"/>
  <c r="K35" i="3" s="1"/>
  <c r="Q35" i="3"/>
  <c r="E36" i="3"/>
  <c r="F36" i="3" s="1"/>
  <c r="G36" i="3" s="1"/>
  <c r="K36" i="3" s="1"/>
  <c r="Q36" i="3"/>
  <c r="E37" i="3"/>
  <c r="F37" i="3" s="1"/>
  <c r="G37" i="3" s="1"/>
  <c r="K37" i="3" s="1"/>
  <c r="Q37" i="3"/>
  <c r="E38" i="3"/>
  <c r="F38" i="3"/>
  <c r="G38" i="3" s="1"/>
  <c r="K38" i="3" s="1"/>
  <c r="Q38" i="3"/>
  <c r="E39" i="3"/>
  <c r="F39" i="3" s="1"/>
  <c r="G39" i="3" s="1"/>
  <c r="K39" i="3" s="1"/>
  <c r="Q39" i="3"/>
  <c r="E41" i="3"/>
  <c r="F41" i="3" s="1"/>
  <c r="G41" i="3" s="1"/>
  <c r="K41" i="3" s="1"/>
  <c r="Q41" i="3"/>
  <c r="E46" i="3"/>
  <c r="F46" i="3" s="1"/>
  <c r="G46" i="3" s="1"/>
  <c r="K46" i="3" s="1"/>
  <c r="Q46" i="3"/>
  <c r="E49" i="3"/>
  <c r="F49" i="3" s="1"/>
  <c r="G49" i="3" s="1"/>
  <c r="K49" i="3" s="1"/>
  <c r="Q49" i="3"/>
  <c r="E51" i="3"/>
  <c r="F51" i="3" s="1"/>
  <c r="G51" i="3" s="1"/>
  <c r="K51" i="3" s="1"/>
  <c r="Q51" i="3"/>
  <c r="E53" i="3"/>
  <c r="F53" i="3" s="1"/>
  <c r="G53" i="3" s="1"/>
  <c r="K53" i="3" s="1"/>
  <c r="Q53" i="3"/>
  <c r="E54" i="3"/>
  <c r="F54" i="3" s="1"/>
  <c r="G54" i="3" s="1"/>
  <c r="K54" i="3" s="1"/>
  <c r="Q54" i="3"/>
  <c r="E55" i="3"/>
  <c r="F55" i="3" s="1"/>
  <c r="G55" i="3" s="1"/>
  <c r="K55" i="3" s="1"/>
  <c r="Q55" i="3"/>
  <c r="E56" i="3"/>
  <c r="F56" i="3" s="1"/>
  <c r="G56" i="3" s="1"/>
  <c r="K56" i="3" s="1"/>
  <c r="Q56" i="3"/>
  <c r="E57" i="3"/>
  <c r="F57" i="3" s="1"/>
  <c r="G57" i="3" s="1"/>
  <c r="K57" i="3" s="1"/>
  <c r="Q57" i="3"/>
  <c r="E58" i="3"/>
  <c r="F58" i="3" s="1"/>
  <c r="G58" i="3" s="1"/>
  <c r="K58" i="3" s="1"/>
  <c r="Q58" i="3"/>
  <c r="E59" i="3"/>
  <c r="F59" i="3" s="1"/>
  <c r="G59" i="3" s="1"/>
  <c r="K59" i="3" s="1"/>
  <c r="Q59" i="3"/>
  <c r="E60" i="3"/>
  <c r="F60" i="3" s="1"/>
  <c r="G60" i="3" s="1"/>
  <c r="K60" i="3" s="1"/>
  <c r="Q60" i="3"/>
  <c r="E63" i="3"/>
  <c r="F63" i="3" s="1"/>
  <c r="G63" i="3" s="1"/>
  <c r="K63" i="3" s="1"/>
  <c r="Q63" i="3"/>
  <c r="E64" i="3"/>
  <c r="F64" i="3" s="1"/>
  <c r="G64" i="3" s="1"/>
  <c r="K64" i="3" s="1"/>
  <c r="Q64" i="3"/>
  <c r="E67" i="3"/>
  <c r="F67" i="3" s="1"/>
  <c r="G67" i="3" s="1"/>
  <c r="K67" i="3" s="1"/>
  <c r="Q67" i="3"/>
  <c r="E68" i="3"/>
  <c r="F68" i="3" s="1"/>
  <c r="G68" i="3" s="1"/>
  <c r="K68" i="3" s="1"/>
  <c r="Q68" i="3"/>
  <c r="E70" i="3"/>
  <c r="F70" i="3" s="1"/>
  <c r="G70" i="3" s="1"/>
  <c r="K70" i="3" s="1"/>
  <c r="Q70" i="3"/>
  <c r="E71" i="3"/>
  <c r="F71" i="3" s="1"/>
  <c r="G71" i="3" s="1"/>
  <c r="K71" i="3" s="1"/>
  <c r="Q71" i="3"/>
  <c r="E72" i="3"/>
  <c r="F72" i="3" s="1"/>
  <c r="G72" i="3" s="1"/>
  <c r="K72" i="3" s="1"/>
  <c r="Q72" i="3"/>
  <c r="E73" i="3"/>
  <c r="F73" i="3" s="1"/>
  <c r="G73" i="3" s="1"/>
  <c r="K73" i="3" s="1"/>
  <c r="Q73" i="3"/>
  <c r="E74" i="3"/>
  <c r="F74" i="3" s="1"/>
  <c r="G74" i="3" s="1"/>
  <c r="K74" i="3" s="1"/>
  <c r="Q74" i="3"/>
  <c r="E75" i="3"/>
  <c r="F75" i="3" s="1"/>
  <c r="G75" i="3" s="1"/>
  <c r="K75" i="3" s="1"/>
  <c r="Q75" i="3"/>
  <c r="E76" i="3"/>
  <c r="F76" i="3" s="1"/>
  <c r="G76" i="3" s="1"/>
  <c r="K76" i="3" s="1"/>
  <c r="Q76" i="3"/>
  <c r="E77" i="3"/>
  <c r="F77" i="3" s="1"/>
  <c r="G77" i="3" s="1"/>
  <c r="K77" i="3" s="1"/>
  <c r="Q77" i="3"/>
  <c r="E77" i="1"/>
  <c r="F77" i="1" s="1"/>
  <c r="G77" i="1" s="1"/>
  <c r="K77" i="1" s="1"/>
  <c r="Q77" i="1"/>
  <c r="E69" i="3"/>
  <c r="F69" i="3" s="1"/>
  <c r="G69" i="3" s="1"/>
  <c r="K69" i="3" s="1"/>
  <c r="Q69" i="3"/>
  <c r="D9" i="1"/>
  <c r="C9" i="1"/>
  <c r="E48" i="1"/>
  <c r="F48" i="1" s="1"/>
  <c r="G48" i="1" s="1"/>
  <c r="K48" i="1" s="1"/>
  <c r="E50" i="1"/>
  <c r="F50" i="1" s="1"/>
  <c r="G50" i="1" s="1"/>
  <c r="K50" i="1" s="1"/>
  <c r="E61" i="1"/>
  <c r="F61" i="1" s="1"/>
  <c r="G61" i="1" s="1"/>
  <c r="K61" i="1" s="1"/>
  <c r="E62" i="1"/>
  <c r="F62" i="1" s="1"/>
  <c r="G62" i="1" s="1"/>
  <c r="K62" i="1" s="1"/>
  <c r="E65" i="1"/>
  <c r="F65" i="1" s="1"/>
  <c r="G65" i="1" s="1"/>
  <c r="K65" i="1" s="1"/>
  <c r="E66" i="1"/>
  <c r="F66" i="1" s="1"/>
  <c r="G66" i="1" s="1"/>
  <c r="K66" i="1" s="1"/>
  <c r="E69" i="1"/>
  <c r="F69" i="1" s="1"/>
  <c r="G69" i="1" s="1"/>
  <c r="K69" i="1" s="1"/>
  <c r="E52" i="1"/>
  <c r="F52" i="1" s="1"/>
  <c r="U52" i="1" s="1"/>
  <c r="I52" i="1" s="1"/>
  <c r="Q69" i="1"/>
  <c r="C9" i="3"/>
  <c r="D9" i="3"/>
  <c r="E48" i="3"/>
  <c r="F48" i="3" s="1"/>
  <c r="G48" i="3" s="1"/>
  <c r="K48" i="3" s="1"/>
  <c r="E50" i="3"/>
  <c r="F50" i="3" s="1"/>
  <c r="G50" i="3" s="1"/>
  <c r="K50" i="3" s="1"/>
  <c r="E61" i="3"/>
  <c r="F61" i="3" s="1"/>
  <c r="G61" i="3" s="1"/>
  <c r="K61" i="3" s="1"/>
  <c r="E62" i="3"/>
  <c r="F62" i="3" s="1"/>
  <c r="G62" i="3" s="1"/>
  <c r="K62" i="3" s="1"/>
  <c r="E65" i="3"/>
  <c r="F65" i="3" s="1"/>
  <c r="G65" i="3" s="1"/>
  <c r="K65" i="3" s="1"/>
  <c r="E66" i="3"/>
  <c r="F66" i="3" s="1"/>
  <c r="G66" i="3" s="1"/>
  <c r="K66" i="3" s="1"/>
  <c r="E52" i="3"/>
  <c r="F52" i="3" s="1"/>
  <c r="U52" i="3" s="1"/>
  <c r="I52" i="3" s="1"/>
  <c r="E21" i="3"/>
  <c r="F21" i="3" s="1"/>
  <c r="U21" i="3" s="1"/>
  <c r="K21" i="3" s="1"/>
  <c r="E23" i="3"/>
  <c r="F23" i="3" s="1"/>
  <c r="U23" i="3" s="1"/>
  <c r="I23" i="3" s="1"/>
  <c r="E25" i="3"/>
  <c r="F25" i="3" s="1"/>
  <c r="U25" i="3" s="1"/>
  <c r="I25" i="3" s="1"/>
  <c r="E40" i="3"/>
  <c r="F40" i="3" s="1"/>
  <c r="G40" i="3" s="1"/>
  <c r="I40" i="3" s="1"/>
  <c r="E42" i="3"/>
  <c r="F42" i="3" s="1"/>
  <c r="G42" i="3" s="1"/>
  <c r="I42" i="3" s="1"/>
  <c r="E43" i="3"/>
  <c r="F43" i="3" s="1"/>
  <c r="U43" i="3" s="1"/>
  <c r="E44" i="3"/>
  <c r="F44" i="3" s="1"/>
  <c r="G44" i="3" s="1"/>
  <c r="I44" i="3" s="1"/>
  <c r="E45" i="3"/>
  <c r="F45" i="3" s="1"/>
  <c r="G45" i="3" s="1"/>
  <c r="I45" i="3" s="1"/>
  <c r="E47" i="3"/>
  <c r="F47" i="3" s="1"/>
  <c r="G47" i="3" s="1"/>
  <c r="I47" i="3" s="1"/>
  <c r="F16" i="3"/>
  <c r="F17" i="3" s="1"/>
  <c r="Q21" i="3"/>
  <c r="Q23" i="3"/>
  <c r="Q25" i="3"/>
  <c r="C28" i="3"/>
  <c r="E28" i="3" s="1"/>
  <c r="F28" i="3" s="1"/>
  <c r="G28" i="3" s="1"/>
  <c r="K28" i="3" s="1"/>
  <c r="Q40" i="3"/>
  <c r="Q42" i="3"/>
  <c r="Q43" i="3"/>
  <c r="Q44" i="3"/>
  <c r="Q45" i="3"/>
  <c r="Q47" i="3"/>
  <c r="Q48" i="3"/>
  <c r="Q50" i="3"/>
  <c r="Q52" i="3"/>
  <c r="Q61" i="3"/>
  <c r="Q62" i="3"/>
  <c r="Q65" i="3"/>
  <c r="Q66" i="3"/>
  <c r="E45" i="1"/>
  <c r="E47" i="1"/>
  <c r="F47" i="1" s="1"/>
  <c r="G47" i="1" s="1"/>
  <c r="I47" i="1" s="1"/>
  <c r="E24" i="1"/>
  <c r="E12" i="2" s="1"/>
  <c r="C27" i="1"/>
  <c r="E16" i="2" s="1"/>
  <c r="E37" i="1"/>
  <c r="F37" i="1" s="1"/>
  <c r="G37" i="1" s="1"/>
  <c r="K37" i="1" s="1"/>
  <c r="E40" i="1"/>
  <c r="F40" i="1"/>
  <c r="G40" i="1" s="1"/>
  <c r="I40" i="1" s="1"/>
  <c r="E42" i="1"/>
  <c r="F42" i="1" s="1"/>
  <c r="G42" i="1" s="1"/>
  <c r="I42" i="1" s="1"/>
  <c r="E43" i="1"/>
  <c r="F43" i="1"/>
  <c r="U43" i="1" s="1"/>
  <c r="E44" i="1"/>
  <c r="F44" i="1" s="1"/>
  <c r="G44" i="1" s="1"/>
  <c r="I44" i="1" s="1"/>
  <c r="Q62" i="1"/>
  <c r="Q65" i="1"/>
  <c r="Q61" i="1"/>
  <c r="E22" i="1"/>
  <c r="F22" i="1" s="1"/>
  <c r="U22" i="1" s="1"/>
  <c r="I22" i="1" s="1"/>
  <c r="Q22" i="1"/>
  <c r="Q24" i="1"/>
  <c r="Q40" i="1"/>
  <c r="Q42" i="1"/>
  <c r="Q43" i="1"/>
  <c r="Q44" i="1"/>
  <c r="Q45" i="1"/>
  <c r="Q47" i="1"/>
  <c r="Q52" i="1"/>
  <c r="H19" i="2"/>
  <c r="B19" i="2"/>
  <c r="G19" i="2"/>
  <c r="D19" i="2"/>
  <c r="C19" i="2"/>
  <c r="A19" i="2"/>
  <c r="H18" i="2"/>
  <c r="B18" i="2"/>
  <c r="G18" i="2"/>
  <c r="C18" i="2"/>
  <c r="D18" i="2"/>
  <c r="A18" i="2"/>
  <c r="H17" i="2"/>
  <c r="G17" i="2"/>
  <c r="D17" i="2"/>
  <c r="C17" i="2"/>
  <c r="B17" i="2"/>
  <c r="A17" i="2"/>
  <c r="H16" i="2"/>
  <c r="G16" i="2"/>
  <c r="C16" i="2"/>
  <c r="D16" i="2"/>
  <c r="B16" i="2"/>
  <c r="A16" i="2"/>
  <c r="H15" i="2"/>
  <c r="B15" i="2"/>
  <c r="G15" i="2"/>
  <c r="D15" i="2"/>
  <c r="C15" i="2"/>
  <c r="A15" i="2"/>
  <c r="H14" i="2"/>
  <c r="B14" i="2"/>
  <c r="G14" i="2"/>
  <c r="C14" i="2"/>
  <c r="D14" i="2"/>
  <c r="A14" i="2"/>
  <c r="H13" i="2"/>
  <c r="G13" i="2"/>
  <c r="D13" i="2"/>
  <c r="C13" i="2"/>
  <c r="B13" i="2"/>
  <c r="A13" i="2"/>
  <c r="H12" i="2"/>
  <c r="G12" i="2"/>
  <c r="C12" i="2"/>
  <c r="D12" i="2"/>
  <c r="B12" i="2"/>
  <c r="A12" i="2"/>
  <c r="H11" i="2"/>
  <c r="B11" i="2"/>
  <c r="G11" i="2"/>
  <c r="D11" i="2"/>
  <c r="C11" i="2"/>
  <c r="A11" i="2"/>
  <c r="Q66" i="1"/>
  <c r="Q50" i="1"/>
  <c r="Q48" i="1"/>
  <c r="F16" i="1"/>
  <c r="F17" i="1" s="1"/>
  <c r="Q37" i="1"/>
  <c r="C12" i="3"/>
  <c r="C11" i="3"/>
  <c r="C17" i="3" l="1"/>
  <c r="Q28" i="3"/>
  <c r="E11" i="2"/>
  <c r="E27" i="1"/>
  <c r="F27" i="1" s="1"/>
  <c r="G27" i="1" s="1"/>
  <c r="K27" i="1" s="1"/>
  <c r="C17" i="1"/>
  <c r="E15" i="2"/>
  <c r="E13" i="2"/>
  <c r="E18" i="2"/>
  <c r="Q27" i="1"/>
  <c r="E17" i="2"/>
  <c r="E19" i="2"/>
  <c r="F24" i="1"/>
  <c r="U24" i="1" s="1"/>
  <c r="I24" i="1" s="1"/>
  <c r="E14" i="2"/>
  <c r="F45" i="1"/>
  <c r="G45" i="1" s="1"/>
  <c r="O26" i="3"/>
  <c r="O31" i="3"/>
  <c r="O35" i="3"/>
  <c r="O39" i="3"/>
  <c r="O51" i="3"/>
  <c r="O56" i="3"/>
  <c r="O60" i="3"/>
  <c r="O68" i="3"/>
  <c r="O73" i="3"/>
  <c r="O24" i="3"/>
  <c r="O30" i="3"/>
  <c r="O34" i="3"/>
  <c r="O38" i="3"/>
  <c r="O49" i="3"/>
  <c r="O55" i="3"/>
  <c r="O59" i="3"/>
  <c r="O67" i="3"/>
  <c r="O72" i="3"/>
  <c r="O76" i="3"/>
  <c r="O41" i="3"/>
  <c r="O32" i="3"/>
  <c r="O36" i="3"/>
  <c r="O74" i="3"/>
  <c r="O22" i="3"/>
  <c r="O29" i="3"/>
  <c r="O33" i="3"/>
  <c r="O37" i="3"/>
  <c r="O46" i="3"/>
  <c r="O54" i="3"/>
  <c r="O58" i="3"/>
  <c r="O64" i="3"/>
  <c r="O71" i="3"/>
  <c r="O75" i="3"/>
  <c r="O27" i="3"/>
  <c r="O70" i="3"/>
  <c r="O53" i="3"/>
  <c r="O57" i="3"/>
  <c r="O63" i="3"/>
  <c r="O77" i="3"/>
  <c r="O62" i="3"/>
  <c r="O65" i="3"/>
  <c r="O25" i="3"/>
  <c r="O45" i="3"/>
  <c r="O52" i="3"/>
  <c r="O42" i="3"/>
  <c r="O23" i="3"/>
  <c r="O48" i="3"/>
  <c r="O47" i="3"/>
  <c r="O66" i="3"/>
  <c r="O21" i="3"/>
  <c r="O50" i="3"/>
  <c r="O44" i="3"/>
  <c r="O43" i="3"/>
  <c r="O28" i="3"/>
  <c r="O61" i="3"/>
  <c r="O69" i="3"/>
  <c r="O40" i="3"/>
  <c r="C15" i="3"/>
  <c r="C16" i="3"/>
  <c r="D18" i="3" s="1"/>
  <c r="C11" i="1"/>
  <c r="C12" i="1"/>
  <c r="O74" i="1" l="1"/>
  <c r="O67" i="1"/>
  <c r="O46" i="1"/>
  <c r="O68" i="1"/>
  <c r="O23" i="1"/>
  <c r="O72" i="1"/>
  <c r="O54" i="1"/>
  <c r="O37" i="1"/>
  <c r="O45" i="1"/>
  <c r="O43" i="1"/>
  <c r="O42" i="1"/>
  <c r="O50" i="1"/>
  <c r="O25" i="1"/>
  <c r="O73" i="1"/>
  <c r="O29" i="1"/>
  <c r="O76" i="1"/>
  <c r="O58" i="1"/>
  <c r="O22" i="1"/>
  <c r="O44" i="1"/>
  <c r="O27" i="1"/>
  <c r="O40" i="1"/>
  <c r="O69" i="1"/>
  <c r="O47" i="1"/>
  <c r="O30" i="1"/>
  <c r="O26" i="1"/>
  <c r="O33" i="1"/>
  <c r="O31" i="1"/>
  <c r="O64" i="1"/>
  <c r="O34" i="1"/>
  <c r="O53" i="1"/>
  <c r="O38" i="1"/>
  <c r="O21" i="1"/>
  <c r="O71" i="1"/>
  <c r="O52" i="1"/>
  <c r="O66" i="1"/>
  <c r="O39" i="1"/>
  <c r="O57" i="1"/>
  <c r="O49" i="1"/>
  <c r="O28" i="1"/>
  <c r="O75" i="1"/>
  <c r="O48" i="1"/>
  <c r="O65" i="1"/>
  <c r="O51" i="1"/>
  <c r="O63" i="1"/>
  <c r="O55" i="1"/>
  <c r="O32" i="1"/>
  <c r="O35" i="1"/>
  <c r="O61" i="1"/>
  <c r="O62" i="1"/>
  <c r="O56" i="1"/>
  <c r="O70" i="1"/>
  <c r="O59" i="1"/>
  <c r="O36" i="1"/>
  <c r="O41" i="1"/>
  <c r="O77" i="1"/>
  <c r="O24" i="1"/>
  <c r="C15" i="1"/>
  <c r="C18" i="1" s="1"/>
  <c r="O60" i="1"/>
  <c r="C16" i="1"/>
  <c r="D18" i="1" s="1"/>
  <c r="I45" i="1"/>
  <c r="F18" i="3"/>
  <c r="F19" i="3" s="1"/>
  <c r="C18" i="3"/>
  <c r="F18" i="1" l="1"/>
  <c r="F19" i="1" s="1"/>
</calcChain>
</file>

<file path=xl/sharedStrings.xml><?xml version="1.0" encoding="utf-8"?>
<sst xmlns="http://schemas.openxmlformats.org/spreadsheetml/2006/main" count="432" uniqueCount="112">
  <si>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</si>
  <si>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</si>
  <si>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</si>
  <si>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</si>
  <si>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</si>
  <si>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</si>
  <si>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</si>
  <si>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</si>
  <si>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</si>
  <si>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</si>
  <si>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</si>
  <si>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</si>
  <si>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</si>
  <si>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</si>
  <si>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</si>
  <si>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</si>
  <si>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</si>
  <si>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</si>
  <si>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</si>
  <si>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</si>
  <si>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</si>
  <si>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</si>
  <si>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</si>
  <si>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</si>
  <si>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</si>
  <si>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</si>
  <si>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</si>
  <si>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</si>
  <si>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</si>
  <si>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</si>
  <si>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</si>
  <si>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</si>
  <si>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</si>
  <si>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</si>
  <si>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</si>
  <si>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</si>
  <si>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</si>
  <si>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</si>
  <si>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V1302 Her</t>
  </si>
  <si>
    <t>V1302 Her / GSC 3101-0683</t>
  </si>
  <si>
    <t>EW</t>
  </si>
  <si>
    <t>VSX</t>
  </si>
  <si>
    <t>IBVS 5645</t>
  </si>
  <si>
    <t>II</t>
  </si>
  <si>
    <t>I</t>
  </si>
  <si>
    <t>IBVS 5897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</si>
  <si>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</si>
  <si>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</si>
  <si>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</si>
  <si>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</si>
  <si>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</si>
  <si>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</si>
  <si>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</si>
  <si>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</si>
  <si>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</si>
  <si>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</si>
  <si>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</si>
  <si>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</si>
  <si>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2453860.5107 </t>
  </si>
  <si>
    <t> 05.05.2006 00:15 </t>
  </si>
  <si>
    <t> 0.0000 </t>
  </si>
  <si>
    <t>C </t>
  </si>
  <si>
    <t>-I</t>
  </si>
  <si>
    <t> F.Agerer </t>
  </si>
  <si>
    <t>BAVM 178 </t>
  </si>
  <si>
    <t>2454601.5495 </t>
  </si>
  <si>
    <t> 15.05.2008 01:11 </t>
  </si>
  <si>
    <t>741</t>
  </si>
  <si>
    <t> 0.0388 </t>
  </si>
  <si>
    <t>BAVM 201 </t>
  </si>
  <si>
    <t>2454934.5507 </t>
  </si>
  <si>
    <t> 13.04.2009 01:13 </t>
  </si>
  <si>
    <t>1074</t>
  </si>
  <si>
    <t> 0.0400 </t>
  </si>
  <si>
    <t>BAVM 209 </t>
  </si>
  <si>
    <t>2455033.5533 </t>
  </si>
  <si>
    <t> 21.07.2009 01:16 </t>
  </si>
  <si>
    <t>1173</t>
  </si>
  <si>
    <t> 0.0426 </t>
  </si>
  <si>
    <t>BAVM 212 </t>
  </si>
  <si>
    <t>2455314.4878 </t>
  </si>
  <si>
    <t> 27.04.2010 23:42 </t>
  </si>
  <si>
    <t>1454</t>
  </si>
  <si>
    <t> -0.0229 </t>
  </si>
  <si>
    <t>BAVM 214 </t>
  </si>
  <si>
    <t>2455340.5243 </t>
  </si>
  <si>
    <t> 24.05.2010 00:34 </t>
  </si>
  <si>
    <t>1480</t>
  </si>
  <si>
    <t> 0.0136 </t>
  </si>
  <si>
    <t>2455659.4811 </t>
  </si>
  <si>
    <t> 07.04.2011 23:32 </t>
  </si>
  <si>
    <t>1799</t>
  </si>
  <si>
    <t> -0.0296 </t>
  </si>
  <si>
    <t>BAVM 220 </t>
  </si>
  <si>
    <t>2455669.4158 </t>
  </si>
  <si>
    <t> 17.04.2011 21:58 </t>
  </si>
  <si>
    <t>1809</t>
  </si>
  <si>
    <t> -0.0949 </t>
  </si>
  <si>
    <t>2456712.6163 </t>
  </si>
  <si>
    <t> 24.02.2014 02:47 </t>
  </si>
  <si>
    <t>2852</t>
  </si>
  <si>
    <t> 0.1056 </t>
  </si>
  <si>
    <t>o</t>
  </si>
  <si>
    <t> W.Moschner &amp; P.Frank </t>
  </si>
  <si>
    <t>BAVM 239 </t>
  </si>
  <si>
    <t>IBVS 6196</t>
  </si>
  <si>
    <t>OEJV 0179</t>
  </si>
  <si>
    <t>IBVS 6195</t>
  </si>
  <si>
    <t>RHN 2019</t>
  </si>
  <si>
    <t>JBAV, 60</t>
  </si>
  <si>
    <t>JAAVSO 51, 2023</t>
  </si>
  <si>
    <t>JAAVSO 51,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</si>
</sst>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00B05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30" fillId="0" borderId="0"/>
    <xf numFmtId="0" fontId="19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11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3" applyFont="1"/>
    <xf numFmtId="0" fontId="34" fillId="0" borderId="0" xfId="43" applyFont="1" applyAlignment="1">
      <alignment horizontal="center"/>
    </xf>
    <xf numFmtId="0" fontId="0" fillId="0" borderId="8" xfId="0" applyBorder="1" applyAlignment="1">
      <alignment horizontal="left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65" fontId="36" fillId="0" borderId="0" xfId="0" applyNumberFormat="1" applyFont="1" applyAlignment="1">
      <alignment vertical="center" wrapText="1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Alignment="1"/>
    <xf numFmtId="0" fontId="30" fillId="0" borderId="0" xfId="0" applyFont="1" applyAlignment="1">
      <alignment horizontal="left"/>
    </xf>
    <xf numFmtId="14" fontId="30" fillId="0" borderId="0" xfId="0" applyNumberFormat="1" applyFont="1" applyAlignment="1"/>
    <xf numFmtId="0" fontId="4" fillId="0" borderId="0" xfId="0" applyFont="1" applyAlignment="1"/>
    <xf numFmtId="0" fontId="37" fillId="0" borderId="0" xfId="0" applyFont="1" applyAlignment="1"/>
    <xf numFmtId="0" fontId="0" fillId="0" borderId="0" xfId="0" applyAlignment="1">
      <alignment horizontal="right"/>
    </xf>
    <xf numFmtId="165" fontId="36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15" fillId="0" borderId="0" xfId="0" applyFont="1" applyAlignment="1"/>
    <xf numFmtId="0" fontId="34" fillId="0" borderId="0" xfId="43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0" fillId="0" borderId="8" xfId="0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0" fillId="0" borderId="0" xfId="0" applyFont="1" applyAlignment="1">
      <alignment horizontal="left" vertical="center"/>
    </xf>
    <xf numFmtId="14" fontId="30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34" fillId="0" borderId="0" xfId="43" applyFont="1" applyAlignment="1">
      <alignment vertical="center"/>
    </xf>
    <xf numFmtId="0" fontId="34" fillId="0" borderId="0" xfId="43" applyFont="1" applyAlignment="1">
      <alignment horizontal="center" vertical="center"/>
    </xf>
    <xf numFmtId="0" fontId="34" fillId="0" borderId="0" xfId="43" applyFont="1" applyAlignment="1">
      <alignment horizontal="left" vertical="center"/>
    </xf>
    <xf numFmtId="0" fontId="34" fillId="0" borderId="0" xfId="42" applyFont="1" applyAlignment="1">
      <alignment vertical="center" wrapText="1"/>
    </xf>
    <xf numFmtId="0" fontId="34" fillId="0" borderId="0" xfId="42" applyFont="1" applyAlignment="1">
      <alignment horizontal="center" vertical="center" wrapText="1"/>
    </xf>
    <xf numFmtId="0" fontId="34" fillId="0" borderId="0" xfId="42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V1302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1'!$D$21:$D$221</c:f>
                <c:numCache>
                  <c:formatCode>General</c:formatCode>
                  <c:ptCount val="201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plus>
            <c:minus>
              <c:numRef>
                <c:f>'Active 1'!$D$21:$D$221</c:f>
                <c:numCache>
                  <c:formatCode>General</c:formatCode>
                  <c:ptCount val="201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1'!$H$21:$H$981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3A-4565-A4F9-9A079766567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1'!$I$21:$I$981</c:f>
              <c:numCache>
                <c:formatCode>General</c:formatCode>
                <c:ptCount val="961"/>
                <c:pt idx="1">
                  <c:v>-7.2166149999247864E-2</c:v>
                </c:pt>
                <c:pt idx="3">
                  <c:v>5.8011599998280872E-2</c:v>
                </c:pt>
                <c:pt idx="19">
                  <c:v>6.1574999999720603E-3</c:v>
                </c:pt>
                <c:pt idx="21">
                  <c:v>1.0081399996124674E-2</c:v>
                </c:pt>
                <c:pt idx="23">
                  <c:v>2.1927549998508766E-2</c:v>
                </c:pt>
                <c:pt idx="24">
                  <c:v>5.6509999558329582E-4</c:v>
                </c:pt>
                <c:pt idx="26">
                  <c:v>-2.7860449998115655E-2</c:v>
                </c:pt>
                <c:pt idx="31">
                  <c:v>4.920894999668235E-2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3A-4565-A4F9-9A079766567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1'!$J$21:$J$981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3A-4565-A4F9-9A079766567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1'!$K$21:$K$981</c:f>
              <c:numCache>
                <c:formatCode>General</c:formatCode>
                <c:ptCount val="961"/>
                <c:pt idx="0">
                  <c:v>6.6226499984622933E-3</c:v>
                </c:pt>
                <c:pt idx="2">
                  <c:v>-5.6285000027855858E-4</c:v>
                </c:pt>
                <c:pt idx="4">
                  <c:v>9.6910000138450414E-4</c:v>
                </c:pt>
                <c:pt idx="5">
                  <c:v>-9.9999997473787516E-5</c:v>
                </c:pt>
                <c:pt idx="6">
                  <c:v>0</c:v>
                </c:pt>
                <c:pt idx="7">
                  <c:v>-2.4485000176355243E-4</c:v>
                </c:pt>
                <c:pt idx="8">
                  <c:v>-6.1395000375341624E-4</c:v>
                </c:pt>
                <c:pt idx="9">
                  <c:v>3.4945000516017899E-4</c:v>
                </c:pt>
                <c:pt idx="10">
                  <c:v>5.803500025649555E-4</c:v>
                </c:pt>
                <c:pt idx="11">
                  <c:v>8.1124999996973202E-4</c:v>
                </c:pt>
                <c:pt idx="12">
                  <c:v>-6.3360000058310106E-4</c:v>
                </c:pt>
                <c:pt idx="13">
                  <c:v>-4.7179999819491059E-4</c:v>
                </c:pt>
                <c:pt idx="14">
                  <c:v>-4.857500025536865E-4</c:v>
                </c:pt>
                <c:pt idx="15">
                  <c:v>5.7604999892646447E-4</c:v>
                </c:pt>
                <c:pt idx="16">
                  <c:v>-5.3790000674780458E-4</c:v>
                </c:pt>
                <c:pt idx="17">
                  <c:v>-5.3790000674780458E-4</c:v>
                </c:pt>
                <c:pt idx="18">
                  <c:v>1.412050005455967E-3</c:v>
                </c:pt>
                <c:pt idx="20">
                  <c:v>6.1774999994668178E-3</c:v>
                </c:pt>
                <c:pt idx="25">
                  <c:v>5.6509999558329582E-4</c:v>
                </c:pt>
                <c:pt idx="27">
                  <c:v>-5.6206000008387491E-3</c:v>
                </c:pt>
                <c:pt idx="28">
                  <c:v>-5.6206000008387491E-3</c:v>
                </c:pt>
                <c:pt idx="29">
                  <c:v>-4.8494000002392568E-3</c:v>
                </c:pt>
                <c:pt idx="30">
                  <c:v>-4.8494000002392568E-3</c:v>
                </c:pt>
                <c:pt idx="32">
                  <c:v>-1.153000004705973E-3</c:v>
                </c:pt>
                <c:pt idx="33">
                  <c:v>-8.5300000500865281E-4</c:v>
                </c:pt>
                <c:pt idx="34">
                  <c:v>-8.1304999912390485E-4</c:v>
                </c:pt>
                <c:pt idx="35">
                  <c:v>1.7999499978031963E-3</c:v>
                </c:pt>
                <c:pt idx="36">
                  <c:v>2.9863000017940067E-3</c:v>
                </c:pt>
                <c:pt idx="37">
                  <c:v>7.4144999962300062E-4</c:v>
                </c:pt>
                <c:pt idx="38">
                  <c:v>8.0180000077234581E-4</c:v>
                </c:pt>
                <c:pt idx="39">
                  <c:v>1.1472499973024242E-3</c:v>
                </c:pt>
                <c:pt idx="40">
                  <c:v>4.041000000142958E-3</c:v>
                </c:pt>
                <c:pt idx="41">
                  <c:v>4.13220000336878E-3</c:v>
                </c:pt>
                <c:pt idx="42">
                  <c:v>1.6210999965551309E-3</c:v>
                </c:pt>
                <c:pt idx="43">
                  <c:v>2.9430499998852611E-3</c:v>
                </c:pt>
                <c:pt idx="44">
                  <c:v>1.3336399999388959E-2</c:v>
                </c:pt>
                <c:pt idx="45">
                  <c:v>1.0697549994802102E-2</c:v>
                </c:pt>
                <c:pt idx="46">
                  <c:v>1.0697549994802102E-2</c:v>
                </c:pt>
                <c:pt idx="47">
                  <c:v>1.044634999561822E-2</c:v>
                </c:pt>
                <c:pt idx="48">
                  <c:v>9.0320000017527491E-3</c:v>
                </c:pt>
                <c:pt idx="49">
                  <c:v>1.0847699995792937E-2</c:v>
                </c:pt>
                <c:pt idx="50">
                  <c:v>1.4171049995638896E-2</c:v>
                </c:pt>
                <c:pt idx="51">
                  <c:v>6.026199996995274E-3</c:v>
                </c:pt>
                <c:pt idx="52">
                  <c:v>1.3301949999004137E-2</c:v>
                </c:pt>
                <c:pt idx="53">
                  <c:v>1.1957099995925091E-2</c:v>
                </c:pt>
                <c:pt idx="54">
                  <c:v>1.1549799994099885E-2</c:v>
                </c:pt>
                <c:pt idx="55">
                  <c:v>1.3004949993046466E-2</c:v>
                </c:pt>
                <c:pt idx="56">
                  <c:v>1.2050199999066535E-2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3A-4565-A4F9-9A079766567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1'!$L$21:$L$981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3A-4565-A4F9-9A079766567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1'!$M$21:$M$981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3A-4565-A4F9-9A079766567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plus>
            <c:minus>
              <c:numRef>
                <c:f>'Active 1'!$D$21:$D$981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0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4.0000000000000002E-4</c:v>
                  </c:pt>
                  <c:pt idx="13">
                    <c:v>2.9999999999999997E-4</c:v>
                  </c:pt>
                  <c:pt idx="14">
                    <c:v>5.9999999999999995E-4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1'!$F$21:$F$981</c:f>
              <c:numCache>
                <c:formatCode>General</c:formatCode>
                <c:ptCount val="961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1'!$N$21:$N$981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3A-4565-A4F9-9A079766567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1'!$F$21:$F$981</c:f>
              <c:numCache>
                <c:formatCode>General</c:formatCode>
                <c:ptCount val="961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1'!$O$21:$O$981</c:f>
              <c:numCache>
                <c:formatCode>General</c:formatCode>
                <c:ptCount val="961"/>
                <c:pt idx="0">
                  <c:v>-2.1068127903814883E-2</c:v>
                </c:pt>
                <c:pt idx="1">
                  <c:v>-1.7507552600028738E-2</c:v>
                </c:pt>
                <c:pt idx="2">
                  <c:v>-1.3185866924057212E-2</c:v>
                </c:pt>
                <c:pt idx="3">
                  <c:v>-1.3126960347340162E-2</c:v>
                </c:pt>
                <c:pt idx="4">
                  <c:v>-1.3080209095977425E-2</c:v>
                </c:pt>
                <c:pt idx="5">
                  <c:v>-1.3074598945813896E-2</c:v>
                </c:pt>
                <c:pt idx="6">
                  <c:v>-1.3074598945813896E-2</c:v>
                </c:pt>
                <c:pt idx="7">
                  <c:v>-1.3073663920786641E-2</c:v>
                </c:pt>
                <c:pt idx="8">
                  <c:v>-1.3068053770623112E-2</c:v>
                </c:pt>
                <c:pt idx="9">
                  <c:v>-1.2548179855469462E-2</c:v>
                </c:pt>
                <c:pt idx="10">
                  <c:v>-1.2542569705305935E-2</c:v>
                </c:pt>
                <c:pt idx="11">
                  <c:v>-1.2536959555142406E-2</c:v>
                </c:pt>
                <c:pt idx="12">
                  <c:v>-1.2536024530115151E-2</c:v>
                </c:pt>
                <c:pt idx="13">
                  <c:v>-1.2524804229788094E-2</c:v>
                </c:pt>
                <c:pt idx="14">
                  <c:v>-1.2518259054597311E-2</c:v>
                </c:pt>
                <c:pt idx="15">
                  <c:v>-1.2507038754270254E-2</c:v>
                </c:pt>
                <c:pt idx="16">
                  <c:v>-1.250049357907947E-2</c:v>
                </c:pt>
                <c:pt idx="17">
                  <c:v>-1.250049357907947E-2</c:v>
                </c:pt>
                <c:pt idx="18">
                  <c:v>-1.2282632747729109E-2</c:v>
                </c:pt>
                <c:pt idx="19">
                  <c:v>-1.1157797639941628E-2</c:v>
                </c:pt>
                <c:pt idx="20">
                  <c:v>-1.1157797639941628E-2</c:v>
                </c:pt>
                <c:pt idx="21">
                  <c:v>-1.0572471972880144E-2</c:v>
                </c:pt>
                <c:pt idx="22">
                  <c:v>-8.9109324994484269E-3</c:v>
                </c:pt>
                <c:pt idx="23">
                  <c:v>-8.7575883949786472E-3</c:v>
                </c:pt>
                <c:pt idx="24">
                  <c:v>-6.8716429150057854E-3</c:v>
                </c:pt>
                <c:pt idx="25">
                  <c:v>-6.8716429150057854E-3</c:v>
                </c:pt>
                <c:pt idx="26">
                  <c:v>-6.8127363382887345E-3</c:v>
                </c:pt>
                <c:pt idx="27">
                  <c:v>-1.8580387188657354E-3</c:v>
                </c:pt>
                <c:pt idx="28">
                  <c:v>-1.8580387188657354E-3</c:v>
                </c:pt>
                <c:pt idx="29">
                  <c:v>-1.6635535131967437E-3</c:v>
                </c:pt>
                <c:pt idx="30">
                  <c:v>-1.6635535131967437E-3</c:v>
                </c:pt>
                <c:pt idx="31">
                  <c:v>-6.4531125851630469E-4</c:v>
                </c:pt>
                <c:pt idx="32">
                  <c:v>-3.7695907569418839E-4</c:v>
                </c:pt>
                <c:pt idx="33">
                  <c:v>-3.7695907569418839E-4</c:v>
                </c:pt>
                <c:pt idx="34">
                  <c:v>-1.5909824434382804E-4</c:v>
                </c:pt>
                <c:pt idx="35">
                  <c:v>-1.4039774379873138E-4</c:v>
                </c:pt>
                <c:pt idx="36">
                  <c:v>-1.3198251855343901E-4</c:v>
                </c:pt>
                <c:pt idx="37">
                  <c:v>-1.3104749352618392E-4</c:v>
                </c:pt>
                <c:pt idx="38">
                  <c:v>2.1397674153082399E-4</c:v>
                </c:pt>
                <c:pt idx="39">
                  <c:v>1.3388118493183054E-3</c:v>
                </c:pt>
                <c:pt idx="40">
                  <c:v>1.6426949831761049E-3</c:v>
                </c:pt>
                <c:pt idx="41">
                  <c:v>1.8371801888450948E-3</c:v>
                </c:pt>
                <c:pt idx="42">
                  <c:v>2.1419983477301494E-3</c:v>
                </c:pt>
                <c:pt idx="43">
                  <c:v>2.8086711921627948E-3</c:v>
                </c:pt>
                <c:pt idx="44">
                  <c:v>4.1074209550196646E-3</c:v>
                </c:pt>
                <c:pt idx="45">
                  <c:v>4.1457569811371095E-3</c:v>
                </c:pt>
                <c:pt idx="46">
                  <c:v>4.1457569811371095E-3</c:v>
                </c:pt>
                <c:pt idx="47">
                  <c:v>7.1303568681343188E-3</c:v>
                </c:pt>
                <c:pt idx="48">
                  <c:v>1.0188823732284656E-2</c:v>
                </c:pt>
                <c:pt idx="49">
                  <c:v>1.284242475963368E-2</c:v>
                </c:pt>
                <c:pt idx="50">
                  <c:v>1.3019144489784831E-2</c:v>
                </c:pt>
                <c:pt idx="51">
                  <c:v>1.3020079514812086E-2</c:v>
                </c:pt>
                <c:pt idx="52">
                  <c:v>1.3024754639948358E-2</c:v>
                </c:pt>
                <c:pt idx="53">
                  <c:v>1.3025689664975613E-2</c:v>
                </c:pt>
                <c:pt idx="54">
                  <c:v>1.3042520115466198E-2</c:v>
                </c:pt>
                <c:pt idx="55">
                  <c:v>1.3043455140493453E-2</c:v>
                </c:pt>
                <c:pt idx="56">
                  <c:v>1.5039733573682375E-2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3A-4565-A4F9-9A0797665678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1'!$F$21:$F$981</c:f>
              <c:numCache>
                <c:formatCode>General</c:formatCode>
                <c:ptCount val="961"/>
                <c:pt idx="0">
                  <c:v>-4274.5</c:v>
                </c:pt>
                <c:pt idx="1">
                  <c:v>-2370.5</c:v>
                </c:pt>
                <c:pt idx="2">
                  <c:v>-59.5</c:v>
                </c:pt>
                <c:pt idx="3">
                  <c:v>-28</c:v>
                </c:pt>
                <c:pt idx="4">
                  <c:v>-3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3.5</c:v>
                </c:pt>
                <c:pt idx="9">
                  <c:v>281.5</c:v>
                </c:pt>
                <c:pt idx="10">
                  <c:v>284.5</c:v>
                </c:pt>
                <c:pt idx="11">
                  <c:v>287.5</c:v>
                </c:pt>
                <c:pt idx="12">
                  <c:v>288</c:v>
                </c:pt>
                <c:pt idx="13">
                  <c:v>294</c:v>
                </c:pt>
                <c:pt idx="14">
                  <c:v>297.5</c:v>
                </c:pt>
                <c:pt idx="15">
                  <c:v>303.5</c:v>
                </c:pt>
                <c:pt idx="16">
                  <c:v>307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1'!$U$21:$U$981</c:f>
              <c:numCache>
                <c:formatCode>General</c:formatCode>
                <c:ptCount val="961"/>
                <c:pt idx="1">
                  <c:v>-7.2166149999247864E-2</c:v>
                </c:pt>
                <c:pt idx="3">
                  <c:v>5.8011599998280872E-2</c:v>
                </c:pt>
                <c:pt idx="22">
                  <c:v>-7.8817050001816824E-2</c:v>
                </c:pt>
                <c:pt idx="31">
                  <c:v>4.920894999668235E-2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3A-4565-A4F9-9A0797665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212792"/>
        <c:axId val="1"/>
      </c:scatterChart>
      <c:valAx>
        <c:axId val="942212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12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V1302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2'!$D$21:$D$222</c:f>
                <c:numCache>
                  <c:formatCode>General</c:formatCode>
                  <c:ptCount val="202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plus>
            <c:minus>
              <c:numRef>
                <c:f>'Active 2'!$D$21:$D$222</c:f>
                <c:numCache>
                  <c:formatCode>General</c:formatCode>
                  <c:ptCount val="202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2'!$F$21:$F$982</c:f>
              <c:numCache>
                <c:formatCode>General</c:formatCode>
                <c:ptCount val="962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-28</c:v>
                </c:pt>
                <c:pt idx="5">
                  <c:v>-3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3.5</c:v>
                </c:pt>
                <c:pt idx="10">
                  <c:v>281.5</c:v>
                </c:pt>
                <c:pt idx="11">
                  <c:v>284.5</c:v>
                </c:pt>
                <c:pt idx="12">
                  <c:v>287.5</c:v>
                </c:pt>
                <c:pt idx="13">
                  <c:v>288</c:v>
                </c:pt>
                <c:pt idx="14">
                  <c:v>294</c:v>
                </c:pt>
                <c:pt idx="15">
                  <c:v>297.5</c:v>
                </c:pt>
                <c:pt idx="16">
                  <c:v>303.5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2'!$H$21:$H$982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F6-4BEA-8EC9-48702D54579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2'!$D$21:$D$982</c:f>
                <c:numCache>
                  <c:formatCode>General</c:formatCode>
                  <c:ptCount val="962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plus>
            <c:minus>
              <c:numRef>
                <c:f>'Active 2'!$D$21:$D$982</c:f>
                <c:numCache>
                  <c:formatCode>General</c:formatCode>
                  <c:ptCount val="962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2'!$F$21:$F$982</c:f>
              <c:numCache>
                <c:formatCode>General</c:formatCode>
                <c:ptCount val="962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-28</c:v>
                </c:pt>
                <c:pt idx="5">
                  <c:v>-3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3.5</c:v>
                </c:pt>
                <c:pt idx="10">
                  <c:v>281.5</c:v>
                </c:pt>
                <c:pt idx="11">
                  <c:v>284.5</c:v>
                </c:pt>
                <c:pt idx="12">
                  <c:v>287.5</c:v>
                </c:pt>
                <c:pt idx="13">
                  <c:v>288</c:v>
                </c:pt>
                <c:pt idx="14">
                  <c:v>294</c:v>
                </c:pt>
                <c:pt idx="15">
                  <c:v>297.5</c:v>
                </c:pt>
                <c:pt idx="16">
                  <c:v>303.5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2'!$I$21:$I$982</c:f>
              <c:numCache>
                <c:formatCode>General</c:formatCode>
                <c:ptCount val="962"/>
                <c:pt idx="2">
                  <c:v>-7.56033750003553E-2</c:v>
                </c:pt>
                <c:pt idx="4">
                  <c:v>5.7971000001998618E-2</c:v>
                </c:pt>
                <c:pt idx="19">
                  <c:v>7.6437499956227839E-3</c:v>
                </c:pt>
                <c:pt idx="21">
                  <c:v>1.2021499998809304E-2</c:v>
                </c:pt>
                <c:pt idx="23">
                  <c:v>2.5274874999013264E-2</c:v>
                </c:pt>
                <c:pt idx="24">
                  <c:v>5.3747499987366609E-3</c:v>
                </c:pt>
                <c:pt idx="26">
                  <c:v>-2.3005124996416271E-2</c:v>
                </c:pt>
                <c:pt idx="31">
                  <c:v>5.8846375002758577E-2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F6-4BEA-8EC9-48702D545792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2'!$D$21:$D$982</c:f>
                <c:numCache>
                  <c:formatCode>General</c:formatCode>
                  <c:ptCount val="962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plus>
            <c:minus>
              <c:numRef>
                <c:f>'Active 2'!$D$21:$D$982</c:f>
                <c:numCache>
                  <c:formatCode>General</c:formatCode>
                  <c:ptCount val="962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2'!$F$21:$F$982</c:f>
              <c:numCache>
                <c:formatCode>General</c:formatCode>
                <c:ptCount val="962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-28</c:v>
                </c:pt>
                <c:pt idx="5">
                  <c:v>-3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3.5</c:v>
                </c:pt>
                <c:pt idx="10">
                  <c:v>281.5</c:v>
                </c:pt>
                <c:pt idx="11">
                  <c:v>284.5</c:v>
                </c:pt>
                <c:pt idx="12">
                  <c:v>287.5</c:v>
                </c:pt>
                <c:pt idx="13">
                  <c:v>288</c:v>
                </c:pt>
                <c:pt idx="14">
                  <c:v>294</c:v>
                </c:pt>
                <c:pt idx="15">
                  <c:v>297.5</c:v>
                </c:pt>
                <c:pt idx="16">
                  <c:v>303.5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2'!$J$21:$J$982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F6-4BEA-8EC9-48702D545792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2'!$D$21:$D$982</c:f>
                <c:numCache>
                  <c:formatCode>General</c:formatCode>
                  <c:ptCount val="962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plus>
            <c:minus>
              <c:numRef>
                <c:f>'Active 2'!$D$21:$D$982</c:f>
                <c:numCache>
                  <c:formatCode>General</c:formatCode>
                  <c:ptCount val="962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2'!$F$21:$F$982</c:f>
              <c:numCache>
                <c:formatCode>General</c:formatCode>
                <c:ptCount val="962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-28</c:v>
                </c:pt>
                <c:pt idx="5">
                  <c:v>-3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3.5</c:v>
                </c:pt>
                <c:pt idx="10">
                  <c:v>281.5</c:v>
                </c:pt>
                <c:pt idx="11">
                  <c:v>284.5</c:v>
                </c:pt>
                <c:pt idx="12">
                  <c:v>287.5</c:v>
                </c:pt>
                <c:pt idx="13">
                  <c:v>288</c:v>
                </c:pt>
                <c:pt idx="14">
                  <c:v>294</c:v>
                </c:pt>
                <c:pt idx="15">
                  <c:v>297.5</c:v>
                </c:pt>
                <c:pt idx="16">
                  <c:v>303.5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2'!$K$21:$K$982</c:f>
              <c:numCache>
                <c:formatCode>General</c:formatCode>
                <c:ptCount val="962"/>
                <c:pt idx="0">
                  <c:v>4.2462499550310895E-4</c:v>
                </c:pt>
                <c:pt idx="1">
                  <c:v>4.2462499550310895E-4</c:v>
                </c:pt>
                <c:pt idx="3">
                  <c:v>-6.4912499510683119E-4</c:v>
                </c:pt>
                <c:pt idx="5">
                  <c:v>9.6474999736528844E-4</c:v>
                </c:pt>
                <c:pt idx="6">
                  <c:v>-9.9999997473787516E-5</c:v>
                </c:pt>
                <c:pt idx="7">
                  <c:v>0</c:v>
                </c:pt>
                <c:pt idx="8">
                  <c:v>-2.4412500351900235E-4</c:v>
                </c:pt>
                <c:pt idx="9">
                  <c:v>-6.0887500148965046E-4</c:v>
                </c:pt>
                <c:pt idx="10">
                  <c:v>7.5762499909615144E-4</c:v>
                </c:pt>
                <c:pt idx="11">
                  <c:v>9.9287500052014366E-4</c:v>
                </c:pt>
                <c:pt idx="12">
                  <c:v>1.2281250019441359E-3</c:v>
                </c:pt>
                <c:pt idx="13">
                  <c:v>-2.1600000036414713E-4</c:v>
                </c:pt>
                <c:pt idx="14">
                  <c:v>-4.5499997213482857E-5</c:v>
                </c:pt>
                <c:pt idx="15">
                  <c:v>-5.4374999308492988E-5</c:v>
                </c:pt>
                <c:pt idx="16">
                  <c:v>1.0161250029341318E-3</c:v>
                </c:pt>
                <c:pt idx="17">
                  <c:v>-9.2750007752329111E-5</c:v>
                </c:pt>
                <c:pt idx="18">
                  <c:v>2.0261250028852373E-3</c:v>
                </c:pt>
                <c:pt idx="20">
                  <c:v>7.6637499951175414E-3</c:v>
                </c:pt>
                <c:pt idx="25">
                  <c:v>5.3747499987366609E-3</c:v>
                </c:pt>
                <c:pt idx="27">
                  <c:v>3.0764999974053353E-3</c:v>
                </c:pt>
                <c:pt idx="28">
                  <c:v>3.0764999974053353E-3</c:v>
                </c:pt>
                <c:pt idx="29">
                  <c:v>3.9984999966691248E-3</c:v>
                </c:pt>
                <c:pt idx="30">
                  <c:v>3.9984999966691248E-3</c:v>
                </c:pt>
                <c:pt idx="32">
                  <c:v>8.692499999597203E-3</c:v>
                </c:pt>
                <c:pt idx="33">
                  <c:v>8.9924999992945231E-3</c:v>
                </c:pt>
                <c:pt idx="34">
                  <c:v>9.2013749963371083E-3</c:v>
                </c:pt>
                <c:pt idx="35">
                  <c:v>1.1828874994534999E-2</c:v>
                </c:pt>
                <c:pt idx="36">
                  <c:v>1.3021750004554633E-2</c:v>
                </c:pt>
                <c:pt idx="37">
                  <c:v>1.0777625000628177E-2</c:v>
                </c:pt>
                <c:pt idx="38">
                  <c:v>1.1105500001576729E-2</c:v>
                </c:pt>
                <c:pt idx="39">
                  <c:v>1.2323125003604218E-2</c:v>
                </c:pt>
                <c:pt idx="40">
                  <c:v>1.5452499996172264E-2</c:v>
                </c:pt>
                <c:pt idx="41">
                  <c:v>1.5694499998062383E-2</c:v>
                </c:pt>
                <c:pt idx="42">
                  <c:v>1.3419749993772712E-2</c:v>
                </c:pt>
                <c:pt idx="43">
                  <c:v>1.5258624996931758E-2</c:v>
                </c:pt>
                <c:pt idx="44">
                  <c:v>2.6658999995561317E-2</c:v>
                </c:pt>
                <c:pt idx="45">
                  <c:v>2.4049874999036547E-2</c:v>
                </c:pt>
                <c:pt idx="46">
                  <c:v>2.4049874999036547E-2</c:v>
                </c:pt>
                <c:pt idx="47">
                  <c:v>2.611287499894388E-2</c:v>
                </c:pt>
                <c:pt idx="48">
                  <c:v>2.7070000003732275E-2</c:v>
                </c:pt>
                <c:pt idx="49">
                  <c:v>3.0943249999836553E-2</c:v>
                </c:pt>
                <c:pt idx="50">
                  <c:v>3.440362499532057E-2</c:v>
                </c:pt>
                <c:pt idx="51">
                  <c:v>2.6259499994921498E-2</c:v>
                </c:pt>
                <c:pt idx="52">
                  <c:v>3.3538875002705026E-2</c:v>
                </c:pt>
                <c:pt idx="53">
                  <c:v>3.2194749997870531E-2</c:v>
                </c:pt>
                <c:pt idx="54">
                  <c:v>3.1800499993551057E-2</c:v>
                </c:pt>
                <c:pt idx="55">
                  <c:v>3.3256374998018146E-2</c:v>
                </c:pt>
                <c:pt idx="56">
                  <c:v>3.3849500003270805E-2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F6-4BEA-8EC9-48702D545792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2'!$D$21:$D$982</c:f>
                <c:numCache>
                  <c:formatCode>General</c:formatCode>
                  <c:ptCount val="962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plus>
            <c:minus>
              <c:numRef>
                <c:f>'Active 2'!$D$21:$D$982</c:f>
                <c:numCache>
                  <c:formatCode>General</c:formatCode>
                  <c:ptCount val="962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2'!$F$21:$F$982</c:f>
              <c:numCache>
                <c:formatCode>General</c:formatCode>
                <c:ptCount val="962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-28</c:v>
                </c:pt>
                <c:pt idx="5">
                  <c:v>-3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3.5</c:v>
                </c:pt>
                <c:pt idx="10">
                  <c:v>281.5</c:v>
                </c:pt>
                <c:pt idx="11">
                  <c:v>284.5</c:v>
                </c:pt>
                <c:pt idx="12">
                  <c:v>287.5</c:v>
                </c:pt>
                <c:pt idx="13">
                  <c:v>288</c:v>
                </c:pt>
                <c:pt idx="14">
                  <c:v>294</c:v>
                </c:pt>
                <c:pt idx="15">
                  <c:v>297.5</c:v>
                </c:pt>
                <c:pt idx="16">
                  <c:v>303.5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2'!$L$21:$L$982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F6-4BEA-8EC9-48702D54579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2'!$D$21:$D$982</c:f>
                <c:numCache>
                  <c:formatCode>General</c:formatCode>
                  <c:ptCount val="962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plus>
            <c:minus>
              <c:numRef>
                <c:f>'Active 2'!$D$21:$D$982</c:f>
                <c:numCache>
                  <c:formatCode>General</c:formatCode>
                  <c:ptCount val="962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2'!$F$21:$F$982</c:f>
              <c:numCache>
                <c:formatCode>General</c:formatCode>
                <c:ptCount val="962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-28</c:v>
                </c:pt>
                <c:pt idx="5">
                  <c:v>-3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3.5</c:v>
                </c:pt>
                <c:pt idx="10">
                  <c:v>281.5</c:v>
                </c:pt>
                <c:pt idx="11">
                  <c:v>284.5</c:v>
                </c:pt>
                <c:pt idx="12">
                  <c:v>287.5</c:v>
                </c:pt>
                <c:pt idx="13">
                  <c:v>288</c:v>
                </c:pt>
                <c:pt idx="14">
                  <c:v>294</c:v>
                </c:pt>
                <c:pt idx="15">
                  <c:v>297.5</c:v>
                </c:pt>
                <c:pt idx="16">
                  <c:v>303.5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2'!$M$21:$M$982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F6-4BEA-8EC9-48702D54579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2'!$D$21:$D$982</c:f>
                <c:numCache>
                  <c:formatCode>General</c:formatCode>
                  <c:ptCount val="962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plus>
            <c:minus>
              <c:numRef>
                <c:f>'Active 2'!$D$21:$D$982</c:f>
                <c:numCache>
                  <c:formatCode>General</c:formatCode>
                  <c:ptCount val="962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5.9999999999999995E-4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4.0000000000000002E-4</c:v>
                  </c:pt>
                  <c:pt idx="19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5.4999999999999997E-3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8.0000000000000004E-4</c:v>
                  </c:pt>
                  <c:pt idx="29">
                    <c:v>4.1000000000000003E-3</c:v>
                  </c:pt>
                  <c:pt idx="30">
                    <c:v>8.0000000000000004E-4</c:v>
                  </c:pt>
                  <c:pt idx="31">
                    <c:v>0</c:v>
                  </c:pt>
                  <c:pt idx="34">
                    <c:v>5.0000000000000001E-4</c:v>
                  </c:pt>
                  <c:pt idx="36">
                    <c:v>5.4999999999999997E-3</c:v>
                  </c:pt>
                  <c:pt idx="37">
                    <c:v>6.9999999999999999E-4</c:v>
                  </c:pt>
                  <c:pt idx="40">
                    <c:v>2.0000000000000001E-4</c:v>
                  </c:pt>
                  <c:pt idx="41">
                    <c:v>2.8999999999999998E-3</c:v>
                  </c:pt>
                  <c:pt idx="44">
                    <c:v>1.2E-2</c:v>
                  </c:pt>
                  <c:pt idx="45">
                    <c:v>2.9999999999999997E-4</c:v>
                  </c:pt>
                  <c:pt idx="46">
                    <c:v>1E-3</c:v>
                  </c:pt>
                  <c:pt idx="48">
                    <c:v>8.0000000000000004E-4</c:v>
                  </c:pt>
                  <c:pt idx="49">
                    <c:v>2.9999999999999997E-4</c:v>
                  </c:pt>
                  <c:pt idx="50">
                    <c:v>8.0000000000000004E-4</c:v>
                  </c:pt>
                  <c:pt idx="51">
                    <c:v>5.9999999999999995E-4</c:v>
                  </c:pt>
                  <c:pt idx="52">
                    <c:v>1E-4</c:v>
                  </c:pt>
                  <c:pt idx="53">
                    <c:v>8.0000000000000004E-4</c:v>
                  </c:pt>
                  <c:pt idx="54">
                    <c:v>1E-4</c:v>
                  </c:pt>
                  <c:pt idx="55">
                    <c:v>2.9999999999999997E-4</c:v>
                  </c:pt>
                  <c:pt idx="5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2'!$F$21:$F$982</c:f>
              <c:numCache>
                <c:formatCode>General</c:formatCode>
                <c:ptCount val="962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-28</c:v>
                </c:pt>
                <c:pt idx="5">
                  <c:v>-3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3.5</c:v>
                </c:pt>
                <c:pt idx="10">
                  <c:v>281.5</c:v>
                </c:pt>
                <c:pt idx="11">
                  <c:v>284.5</c:v>
                </c:pt>
                <c:pt idx="12">
                  <c:v>287.5</c:v>
                </c:pt>
                <c:pt idx="13">
                  <c:v>288</c:v>
                </c:pt>
                <c:pt idx="14">
                  <c:v>294</c:v>
                </c:pt>
                <c:pt idx="15">
                  <c:v>297.5</c:v>
                </c:pt>
                <c:pt idx="16">
                  <c:v>303.5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2'!$N$21:$N$982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F6-4BEA-8EC9-48702D54579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2'!$F$21:$F$982</c:f>
              <c:numCache>
                <c:formatCode>General</c:formatCode>
                <c:ptCount val="962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-28</c:v>
                </c:pt>
                <c:pt idx="5">
                  <c:v>-3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3.5</c:v>
                </c:pt>
                <c:pt idx="10">
                  <c:v>281.5</c:v>
                </c:pt>
                <c:pt idx="11">
                  <c:v>284.5</c:v>
                </c:pt>
                <c:pt idx="12">
                  <c:v>287.5</c:v>
                </c:pt>
                <c:pt idx="13">
                  <c:v>288</c:v>
                </c:pt>
                <c:pt idx="14">
                  <c:v>294</c:v>
                </c:pt>
                <c:pt idx="15">
                  <c:v>297.5</c:v>
                </c:pt>
                <c:pt idx="16">
                  <c:v>303.5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2'!$O$21:$O$982</c:f>
              <c:numCache>
                <c:formatCode>General</c:formatCode>
                <c:ptCount val="962"/>
                <c:pt idx="0">
                  <c:v>-2.7266152905699767E-2</c:v>
                </c:pt>
                <c:pt idx="1">
                  <c:v>-2.7266152905699767E-2</c:v>
                </c:pt>
                <c:pt idx="2">
                  <c:v>-2.0944777601548319E-2</c:v>
                </c:pt>
                <c:pt idx="3">
                  <c:v>-1.3272141925133402E-2</c:v>
                </c:pt>
                <c:pt idx="4">
                  <c:v>-1.3167560348410308E-2</c:v>
                </c:pt>
                <c:pt idx="5">
                  <c:v>-1.3084559097042774E-2</c:v>
                </c:pt>
                <c:pt idx="6">
                  <c:v>-1.3074598946878669E-2</c:v>
                </c:pt>
                <c:pt idx="7">
                  <c:v>-1.3074598946878669E-2</c:v>
                </c:pt>
                <c:pt idx="8">
                  <c:v>-1.3072938921851318E-2</c:v>
                </c:pt>
                <c:pt idx="9">
                  <c:v>-1.3062978771687214E-2</c:v>
                </c:pt>
                <c:pt idx="10">
                  <c:v>-1.2140004856480226E-2</c:v>
                </c:pt>
                <c:pt idx="11">
                  <c:v>-1.2130044706316123E-2</c:v>
                </c:pt>
                <c:pt idx="12">
                  <c:v>-1.2120084556152018E-2</c:v>
                </c:pt>
                <c:pt idx="13">
                  <c:v>-1.2118424531124668E-2</c:v>
                </c:pt>
                <c:pt idx="14">
                  <c:v>-1.209850423079646E-2</c:v>
                </c:pt>
                <c:pt idx="15">
                  <c:v>-1.2086884055605004E-2</c:v>
                </c:pt>
                <c:pt idx="16">
                  <c:v>-1.2066963755276796E-2</c:v>
                </c:pt>
                <c:pt idx="17">
                  <c:v>-1.2055343580085342E-2</c:v>
                </c:pt>
                <c:pt idx="18">
                  <c:v>-1.166855774871263E-2</c:v>
                </c:pt>
                <c:pt idx="19">
                  <c:v>-9.6715476408097412E-3</c:v>
                </c:pt>
                <c:pt idx="20">
                  <c:v>-9.6715476408097412E-3</c:v>
                </c:pt>
                <c:pt idx="21">
                  <c:v>-8.6323719736882062E-3</c:v>
                </c:pt>
                <c:pt idx="22">
                  <c:v>-5.6825075000860193E-3</c:v>
                </c:pt>
                <c:pt idx="23">
                  <c:v>-5.4102633956005057E-3</c:v>
                </c:pt>
                <c:pt idx="24">
                  <c:v>-2.0619929154341507E-3</c:v>
                </c:pt>
                <c:pt idx="25">
                  <c:v>-2.0619929154341507E-3</c:v>
                </c:pt>
                <c:pt idx="26">
                  <c:v>-1.9574113387110584E-3</c:v>
                </c:pt>
                <c:pt idx="27">
                  <c:v>6.8390612812202801E-3</c:v>
                </c:pt>
                <c:pt idx="28">
                  <c:v>6.8390612812202801E-3</c:v>
                </c:pt>
                <c:pt idx="29">
                  <c:v>7.1843464869092259E-3</c:v>
                </c:pt>
                <c:pt idx="30">
                  <c:v>7.1843464869092259E-3</c:v>
                </c:pt>
                <c:pt idx="31">
                  <c:v>8.9921137416941327E-3</c:v>
                </c:pt>
                <c:pt idx="32">
                  <c:v>9.4685409245437828E-3</c:v>
                </c:pt>
                <c:pt idx="33">
                  <c:v>9.4685409245437828E-3</c:v>
                </c:pt>
                <c:pt idx="34">
                  <c:v>9.8553267559164937E-3</c:v>
                </c:pt>
                <c:pt idx="35">
                  <c:v>9.8885272564635078E-3</c:v>
                </c:pt>
                <c:pt idx="36">
                  <c:v>9.9034674817096643E-3</c:v>
                </c:pt>
                <c:pt idx="37">
                  <c:v>9.9051275067370166E-3</c:v>
                </c:pt>
                <c:pt idx="38">
                  <c:v>1.0517676741829424E-2</c:v>
                </c:pt>
                <c:pt idx="39">
                  <c:v>1.2514686849732309E-2</c:v>
                </c:pt>
                <c:pt idx="40">
                  <c:v>1.3054194983621287E-2</c:v>
                </c:pt>
                <c:pt idx="41">
                  <c:v>1.3399480189310232E-2</c:v>
                </c:pt>
                <c:pt idx="42">
                  <c:v>1.3940648348226559E-2</c:v>
                </c:pt>
                <c:pt idx="43">
                  <c:v>1.5124246192727606E-2</c:v>
                </c:pt>
                <c:pt idx="44">
                  <c:v>1.7430020955717721E-2</c:v>
                </c:pt>
                <c:pt idx="45">
                  <c:v>1.7498081981839098E-2</c:v>
                </c:pt>
                <c:pt idx="46">
                  <c:v>1.7498081981839098E-2</c:v>
                </c:pt>
                <c:pt idx="47">
                  <c:v>2.2796881869142523E-2</c:v>
                </c:pt>
                <c:pt idx="48">
                  <c:v>2.8226823733606649E-2</c:v>
                </c:pt>
                <c:pt idx="49">
                  <c:v>3.2937974761227923E-2</c:v>
                </c:pt>
                <c:pt idx="50">
                  <c:v>3.32517194913972E-2</c:v>
                </c:pt>
                <c:pt idx="51">
                  <c:v>3.3253379516424555E-2</c:v>
                </c:pt>
                <c:pt idx="52">
                  <c:v>3.3261679641561306E-2</c:v>
                </c:pt>
                <c:pt idx="53">
                  <c:v>3.3263339666588662E-2</c:v>
                </c:pt>
                <c:pt idx="54">
                  <c:v>3.3293220117080968E-2</c:v>
                </c:pt>
                <c:pt idx="55">
                  <c:v>3.3294880142108324E-2</c:v>
                </c:pt>
                <c:pt idx="56">
                  <c:v>3.6839033575502056E-2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F6-4BEA-8EC9-48702D54579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2'!$F$21:$F$982</c:f>
              <c:numCache>
                <c:formatCode>General</c:formatCode>
                <c:ptCount val="962"/>
                <c:pt idx="0">
                  <c:v>-4274.5</c:v>
                </c:pt>
                <c:pt idx="1">
                  <c:v>-4274.5</c:v>
                </c:pt>
                <c:pt idx="2">
                  <c:v>-2370.5</c:v>
                </c:pt>
                <c:pt idx="3">
                  <c:v>-59.5</c:v>
                </c:pt>
                <c:pt idx="4">
                  <c:v>-28</c:v>
                </c:pt>
                <c:pt idx="5">
                  <c:v>-3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3.5</c:v>
                </c:pt>
                <c:pt idx="10">
                  <c:v>281.5</c:v>
                </c:pt>
                <c:pt idx="11">
                  <c:v>284.5</c:v>
                </c:pt>
                <c:pt idx="12">
                  <c:v>287.5</c:v>
                </c:pt>
                <c:pt idx="13">
                  <c:v>288</c:v>
                </c:pt>
                <c:pt idx="14">
                  <c:v>294</c:v>
                </c:pt>
                <c:pt idx="15">
                  <c:v>297.5</c:v>
                </c:pt>
                <c:pt idx="16">
                  <c:v>303.5</c:v>
                </c:pt>
                <c:pt idx="17">
                  <c:v>307</c:v>
                </c:pt>
                <c:pt idx="18">
                  <c:v>423.5</c:v>
                </c:pt>
                <c:pt idx="19">
                  <c:v>1025</c:v>
                </c:pt>
                <c:pt idx="20">
                  <c:v>1025</c:v>
                </c:pt>
                <c:pt idx="21">
                  <c:v>1338</c:v>
                </c:pt>
                <c:pt idx="22">
                  <c:v>2226.5</c:v>
                </c:pt>
                <c:pt idx="23">
                  <c:v>2308.5</c:v>
                </c:pt>
                <c:pt idx="24">
                  <c:v>3317</c:v>
                </c:pt>
                <c:pt idx="25">
                  <c:v>3317</c:v>
                </c:pt>
                <c:pt idx="26">
                  <c:v>3348.5</c:v>
                </c:pt>
                <c:pt idx="27">
                  <c:v>5998</c:v>
                </c:pt>
                <c:pt idx="28">
                  <c:v>5998</c:v>
                </c:pt>
                <c:pt idx="29">
                  <c:v>6102</c:v>
                </c:pt>
                <c:pt idx="30">
                  <c:v>6102</c:v>
                </c:pt>
                <c:pt idx="31">
                  <c:v>6646.5</c:v>
                </c:pt>
                <c:pt idx="32">
                  <c:v>6790</c:v>
                </c:pt>
                <c:pt idx="33">
                  <c:v>6790</c:v>
                </c:pt>
                <c:pt idx="34">
                  <c:v>6906.5</c:v>
                </c:pt>
                <c:pt idx="35">
                  <c:v>6916.5</c:v>
                </c:pt>
                <c:pt idx="36">
                  <c:v>6921</c:v>
                </c:pt>
                <c:pt idx="37">
                  <c:v>6921.5</c:v>
                </c:pt>
                <c:pt idx="38">
                  <c:v>7106</c:v>
                </c:pt>
                <c:pt idx="39">
                  <c:v>7707.5</c:v>
                </c:pt>
                <c:pt idx="40">
                  <c:v>7870</c:v>
                </c:pt>
                <c:pt idx="41">
                  <c:v>7974</c:v>
                </c:pt>
                <c:pt idx="42">
                  <c:v>8137</c:v>
                </c:pt>
                <c:pt idx="43">
                  <c:v>8493.5</c:v>
                </c:pt>
                <c:pt idx="44">
                  <c:v>9188</c:v>
                </c:pt>
                <c:pt idx="45">
                  <c:v>9208.5</c:v>
                </c:pt>
                <c:pt idx="46">
                  <c:v>9208.5</c:v>
                </c:pt>
                <c:pt idx="47">
                  <c:v>10804.5</c:v>
                </c:pt>
                <c:pt idx="48">
                  <c:v>12440</c:v>
                </c:pt>
                <c:pt idx="49">
                  <c:v>13859</c:v>
                </c:pt>
                <c:pt idx="50">
                  <c:v>13953.5</c:v>
                </c:pt>
                <c:pt idx="51">
                  <c:v>13954</c:v>
                </c:pt>
                <c:pt idx="52">
                  <c:v>13956.5</c:v>
                </c:pt>
                <c:pt idx="53">
                  <c:v>13957</c:v>
                </c:pt>
                <c:pt idx="54">
                  <c:v>13966</c:v>
                </c:pt>
                <c:pt idx="55">
                  <c:v>13966.5</c:v>
                </c:pt>
                <c:pt idx="56">
                  <c:v>15034</c:v>
                </c:pt>
              </c:numCache>
            </c:numRef>
          </c:xVal>
          <c:yVal>
            <c:numRef>
              <c:f>'Active 2'!$U$21:$U$982</c:f>
              <c:numCache>
                <c:formatCode>General</c:formatCode>
                <c:ptCount val="962"/>
                <c:pt idx="0">
                  <c:v>4.2462499550310895E-4</c:v>
                </c:pt>
                <c:pt idx="2">
                  <c:v>-7.56033750003553E-2</c:v>
                </c:pt>
                <c:pt idx="4">
                  <c:v>5.7971000001998618E-2</c:v>
                </c:pt>
                <c:pt idx="22">
                  <c:v>-7.5588624997180887E-2</c:v>
                </c:pt>
                <c:pt idx="31">
                  <c:v>5.8846375002758577E-2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F6-4BEA-8EC9-48702D545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205248"/>
        <c:axId val="1"/>
      </c:scatterChart>
      <c:valAx>
        <c:axId val="942205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205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6BC1ADD-BF3C-0699-DA63-74D8D246F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063CA489-4252-85AA-173A-FEACC9B86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201" TargetMode="External"/><Relationship Id="rId7" Type="http://schemas.openxmlformats.org/officeDocument/2006/relationships/hyperlink" Target="http://www.bav-astro.de/sfs/BAVM_link.php?BAVMnr=214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4" TargetMode="External"/><Relationship Id="rId5" Type="http://schemas.openxmlformats.org/officeDocument/2006/relationships/hyperlink" Target="http://www.bav-astro.de/sfs/BAVM_link.php?BAVMnr=212" TargetMode="External"/><Relationship Id="rId10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bav-astro.de/sfs/BAVM_link.php?BAVMnr=209" TargetMode="External"/><Relationship Id="rId9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V6922"/>
  <sheetViews>
    <sheetView tabSelected="1" workbookViewId="0">
      <pane xSplit="14" ySplit="21" topLeftCell="O59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6.285156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8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3" max="16384" width="10.28515625" style="60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  <c r="E2" s="30" t="s">
        <v>38</v>
      </c>
      <c r="F2" t="s">
        <v>13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65">
        <v>54610.347600000001</v>
      </c>
      <c r="D7" s="29" t="s">
        <v>41</v>
      </c>
    </row>
    <row r="8" spans="1:6" x14ac:dyDescent="0.2">
      <c r="A8" t="s">
        <v>3</v>
      </c>
      <c r="C8" s="65">
        <v>0.31628970000000001</v>
      </c>
      <c r="D8" s="29" t="s">
        <v>41</v>
      </c>
      <c r="E8">
        <v>0.31628824999999999</v>
      </c>
    </row>
    <row r="9" spans="1:6" x14ac:dyDescent="0.2">
      <c r="A9" s="24" t="s">
        <v>32</v>
      </c>
      <c r="B9" s="25">
        <v>45</v>
      </c>
      <c r="C9" s="22" t="str">
        <f>"F"&amp;B9</f>
        <v>F45</v>
      </c>
      <c r="D9" s="23" t="str">
        <f>"G"&amp;B9</f>
        <v>G45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INTERCEPT(INDIRECT($D$9):G974,INDIRECT($C$9):F974)</f>
        <v>-1.3074598945813896E-2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SLOPE(INDIRECT($D$9):G974,INDIRECT($C$9):F974)</f>
        <v>1.8700500545095299E-6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(C7+C11)+(C8+C12)*INT(MAX(F21:F3515))</f>
        <v>59365.461989533578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0.31629157005005454</v>
      </c>
      <c r="E16" s="14" t="s">
        <v>30</v>
      </c>
      <c r="F16" s="15">
        <f ca="1">NOW()+15018.5+$C$5/24</f>
        <v>60354.810534606477</v>
      </c>
    </row>
    <row r="17" spans="1:22" ht="13.5" thickBot="1" x14ac:dyDescent="0.25">
      <c r="A17" s="14" t="s">
        <v>27</v>
      </c>
      <c r="B17" s="10"/>
      <c r="C17" s="10">
        <f>COUNT(C21:C2173)</f>
        <v>57</v>
      </c>
      <c r="E17" s="14" t="s">
        <v>35</v>
      </c>
      <c r="F17" s="15">
        <f ca="1">ROUND(2*(F16-$C$7)/$C$8,0)/2+F15</f>
        <v>18163</v>
      </c>
    </row>
    <row r="18" spans="1:22" ht="14.25" thickTop="1" thickBot="1" x14ac:dyDescent="0.25">
      <c r="A18" s="16" t="s">
        <v>5</v>
      </c>
      <c r="B18" s="10"/>
      <c r="C18" s="19">
        <f ca="1">+C15</f>
        <v>59365.461989533578</v>
      </c>
      <c r="D18" s="20">
        <f ca="1">+C16</f>
        <v>0.31629157005005454</v>
      </c>
      <c r="E18" s="14" t="s">
        <v>36</v>
      </c>
      <c r="F18" s="23">
        <f ca="1">ROUND(2*(F16-$C$15)/$C$16,0)/2+F15</f>
        <v>3129</v>
      </c>
    </row>
    <row r="19" spans="1:22" ht="13.5" thickTop="1" x14ac:dyDescent="0.2">
      <c r="E19" s="14" t="s">
        <v>31</v>
      </c>
      <c r="F19" s="18">
        <f ca="1">+$C$15+$C$16*F18-15018.5-$C$5/24</f>
        <v>45337.034145553538</v>
      </c>
    </row>
    <row r="20" spans="1:22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54" t="s">
        <v>11</v>
      </c>
      <c r="H20" s="7" t="s">
        <v>54</v>
      </c>
      <c r="I20" s="7" t="s">
        <v>57</v>
      </c>
      <c r="J20" s="7" t="s">
        <v>51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2" x14ac:dyDescent="0.2">
      <c r="A21" s="58" t="s">
        <v>111</v>
      </c>
      <c r="B21" s="59" t="s">
        <v>43</v>
      </c>
      <c r="C21" s="57">
        <v>53258.373899999999</v>
      </c>
      <c r="D21" s="55">
        <v>8.0000000000000004E-4</v>
      </c>
      <c r="E21" s="60">
        <f t="shared" ref="E21:E38" si="0">+(C21-C$7)/C$8</f>
        <v>-4274.4790614427284</v>
      </c>
      <c r="F21" s="60">
        <f t="shared" ref="F21:F38" si="1">ROUND(2*E21,0)/2</f>
        <v>-4274.5</v>
      </c>
      <c r="G21" s="61">
        <f>+C21-(C$7+F21*C$8)</f>
        <v>6.6226499984622933E-3</v>
      </c>
      <c r="H21" s="60"/>
      <c r="I21" s="60"/>
      <c r="J21" s="60"/>
      <c r="K21" s="60">
        <f>+G21</f>
        <v>6.6226499984622933E-3</v>
      </c>
      <c r="L21" s="60"/>
      <c r="M21" s="60"/>
      <c r="N21" s="60"/>
      <c r="O21" s="60">
        <f t="shared" ref="O21:O38" ca="1" si="2">+C$11+C$12*$F21</f>
        <v>-2.1068127903814883E-2</v>
      </c>
      <c r="P21" s="60"/>
      <c r="Q21" s="62">
        <f t="shared" ref="Q21:Q38" si="3">+C21-15018.5</f>
        <v>38239.873899999999</v>
      </c>
      <c r="R21" s="60"/>
      <c r="S21" s="60"/>
      <c r="T21" s="60"/>
      <c r="U21" s="60"/>
      <c r="V21" s="60"/>
    </row>
    <row r="22" spans="1:22" x14ac:dyDescent="0.2">
      <c r="A22" s="49" t="s">
        <v>64</v>
      </c>
      <c r="B22" s="49" t="s">
        <v>44</v>
      </c>
      <c r="C22" s="49">
        <v>53860.510699999999</v>
      </c>
      <c r="D22" s="49" t="s">
        <v>57</v>
      </c>
      <c r="E22">
        <f t="shared" si="0"/>
        <v>-2370.7281647173527</v>
      </c>
      <c r="F22">
        <f t="shared" si="1"/>
        <v>-2370.5</v>
      </c>
      <c r="I22">
        <f>+U22</f>
        <v>-7.2166149999247864E-2</v>
      </c>
      <c r="K22" s="60"/>
      <c r="O22">
        <f t="shared" ca="1" si="2"/>
        <v>-1.7507552600028738E-2</v>
      </c>
      <c r="Q22" s="2">
        <f t="shared" si="3"/>
        <v>38842.010699999999</v>
      </c>
      <c r="U22">
        <f>+C22-(C$7+F22*C$8)</f>
        <v>-7.2166149999247864E-2</v>
      </c>
    </row>
    <row r="23" spans="1:22" x14ac:dyDescent="0.2">
      <c r="A23" s="58" t="s">
        <v>111</v>
      </c>
      <c r="B23" s="59" t="s">
        <v>43</v>
      </c>
      <c r="C23" s="57">
        <v>54591.527800000003</v>
      </c>
      <c r="D23" s="55">
        <v>1E-4</v>
      </c>
      <c r="E23" s="60">
        <f t="shared" si="0"/>
        <v>-59.501779539445913</v>
      </c>
      <c r="F23" s="60">
        <f t="shared" si="1"/>
        <v>-59.5</v>
      </c>
      <c r="G23" s="61">
        <f>+C23-(C$7+F23*C$8)</f>
        <v>-5.6285000027855858E-4</v>
      </c>
      <c r="H23" s="60"/>
      <c r="I23" s="60"/>
      <c r="J23" s="60"/>
      <c r="K23" s="60">
        <f>+G23</f>
        <v>-5.6285000027855858E-4</v>
      </c>
      <c r="L23" s="60"/>
      <c r="M23" s="60"/>
      <c r="N23" s="60"/>
      <c r="O23" s="60">
        <f t="shared" ca="1" si="2"/>
        <v>-1.3185866924057212E-2</v>
      </c>
      <c r="P23" s="60"/>
      <c r="Q23" s="62">
        <f t="shared" si="3"/>
        <v>39573.027800000003</v>
      </c>
      <c r="R23" s="60"/>
      <c r="S23" s="60"/>
      <c r="T23" s="60"/>
      <c r="U23" s="60"/>
      <c r="V23" s="60"/>
    </row>
    <row r="24" spans="1:22" x14ac:dyDescent="0.2">
      <c r="A24" s="49" t="s">
        <v>69</v>
      </c>
      <c r="B24" s="49" t="s">
        <v>44</v>
      </c>
      <c r="C24" s="49">
        <v>54601.549500000001</v>
      </c>
      <c r="D24" s="49" t="s">
        <v>57</v>
      </c>
      <c r="E24">
        <f t="shared" si="0"/>
        <v>-27.816587135148495</v>
      </c>
      <c r="F24">
        <f t="shared" si="1"/>
        <v>-28</v>
      </c>
      <c r="I24">
        <f>+U24</f>
        <v>5.8011599998280872E-2</v>
      </c>
      <c r="K24" s="60"/>
      <c r="O24">
        <f t="shared" ca="1" si="2"/>
        <v>-1.3126960347340162E-2</v>
      </c>
      <c r="Q24" s="2">
        <f t="shared" si="3"/>
        <v>39583.049500000001</v>
      </c>
      <c r="U24">
        <f>+C24-(C$7+F24*C$8)</f>
        <v>5.8011599998280872E-2</v>
      </c>
    </row>
    <row r="25" spans="1:22" x14ac:dyDescent="0.2">
      <c r="A25" s="58" t="s">
        <v>111</v>
      </c>
      <c r="B25" s="59" t="s">
        <v>44</v>
      </c>
      <c r="C25" s="57">
        <v>54609.399700000002</v>
      </c>
      <c r="D25" s="55">
        <v>2.0000000000000001E-4</v>
      </c>
      <c r="E25" s="60">
        <f t="shared" si="0"/>
        <v>-2.9969360368017308</v>
      </c>
      <c r="F25" s="60">
        <f t="shared" si="1"/>
        <v>-3</v>
      </c>
      <c r="G25" s="61">
        <f t="shared" ref="G25:G42" si="4">+C25-(C$7+F25*C$8)</f>
        <v>9.6910000138450414E-4</v>
      </c>
      <c r="H25" s="60"/>
      <c r="I25" s="60"/>
      <c r="J25" s="60"/>
      <c r="K25" s="60">
        <f t="shared" ref="K25:K42" si="5">+G25</f>
        <v>9.6910000138450414E-4</v>
      </c>
      <c r="L25" s="60"/>
      <c r="M25" s="60"/>
      <c r="N25" s="60"/>
      <c r="O25" s="60">
        <f t="shared" ca="1" si="2"/>
        <v>-1.3080209095977425E-2</v>
      </c>
      <c r="P25" s="60"/>
      <c r="Q25" s="62">
        <f t="shared" si="3"/>
        <v>39590.899700000002</v>
      </c>
      <c r="R25" s="60"/>
      <c r="S25" s="60"/>
      <c r="T25" s="60"/>
      <c r="U25" s="60"/>
      <c r="V25" s="60"/>
    </row>
    <row r="26" spans="1:22" x14ac:dyDescent="0.2">
      <c r="A26" s="58" t="s">
        <v>111</v>
      </c>
      <c r="B26" s="59" t="s">
        <v>44</v>
      </c>
      <c r="C26" s="57">
        <v>54610.347500000003</v>
      </c>
      <c r="D26" s="55">
        <v>1E-4</v>
      </c>
      <c r="E26" s="60">
        <f t="shared" si="0"/>
        <v>-3.1616583617420207E-4</v>
      </c>
      <c r="F26" s="60">
        <f t="shared" si="1"/>
        <v>0</v>
      </c>
      <c r="G26" s="61">
        <f t="shared" si="4"/>
        <v>-9.9999997473787516E-5</v>
      </c>
      <c r="H26" s="60"/>
      <c r="I26" s="60"/>
      <c r="J26" s="60"/>
      <c r="K26" s="60">
        <f t="shared" si="5"/>
        <v>-9.9999997473787516E-5</v>
      </c>
      <c r="L26" s="60"/>
      <c r="M26" s="60"/>
      <c r="N26" s="60"/>
      <c r="O26" s="60">
        <f t="shared" ca="1" si="2"/>
        <v>-1.3074598945813896E-2</v>
      </c>
      <c r="P26" s="60"/>
      <c r="Q26" s="62">
        <f t="shared" si="3"/>
        <v>39591.847500000003</v>
      </c>
      <c r="R26" s="60"/>
      <c r="S26" s="60"/>
      <c r="T26" s="60"/>
      <c r="U26" s="60"/>
      <c r="V26" s="60"/>
    </row>
    <row r="27" spans="1:22" x14ac:dyDescent="0.2">
      <c r="A27" s="33" t="s">
        <v>41</v>
      </c>
      <c r="B27" s="33"/>
      <c r="C27" s="33">
        <f>C$7</f>
        <v>54610.347600000001</v>
      </c>
      <c r="D27" s="33" t="s">
        <v>13</v>
      </c>
      <c r="E27">
        <f t="shared" si="0"/>
        <v>0</v>
      </c>
      <c r="F27">
        <f t="shared" si="1"/>
        <v>0</v>
      </c>
      <c r="G27" s="8">
        <f t="shared" si="4"/>
        <v>0</v>
      </c>
      <c r="K27">
        <f t="shared" si="5"/>
        <v>0</v>
      </c>
      <c r="O27">
        <f t="shared" ca="1" si="2"/>
        <v>-1.3074598945813896E-2</v>
      </c>
      <c r="Q27" s="2">
        <f t="shared" si="3"/>
        <v>39591.847600000001</v>
      </c>
    </row>
    <row r="28" spans="1:22" x14ac:dyDescent="0.2">
      <c r="A28" s="58" t="s">
        <v>111</v>
      </c>
      <c r="B28" s="59" t="s">
        <v>43</v>
      </c>
      <c r="C28" s="57">
        <v>54610.505499999999</v>
      </c>
      <c r="D28" s="55">
        <v>2.0000000000000001E-4</v>
      </c>
      <c r="E28" s="60">
        <f t="shared" si="0"/>
        <v>0.49922586792530788</v>
      </c>
      <c r="F28" s="60">
        <f t="shared" si="1"/>
        <v>0.5</v>
      </c>
      <c r="G28" s="61">
        <f t="shared" si="4"/>
        <v>-2.4485000176355243E-4</v>
      </c>
      <c r="H28" s="60"/>
      <c r="I28" s="60"/>
      <c r="J28" s="60"/>
      <c r="K28" s="60">
        <f t="shared" si="5"/>
        <v>-2.4485000176355243E-4</v>
      </c>
      <c r="L28" s="60"/>
      <c r="M28" s="60"/>
      <c r="N28" s="60"/>
      <c r="O28" s="60">
        <f t="shared" ca="1" si="2"/>
        <v>-1.3073663920786641E-2</v>
      </c>
      <c r="P28" s="60"/>
      <c r="Q28" s="62">
        <f t="shared" si="3"/>
        <v>39592.005499999999</v>
      </c>
      <c r="R28" s="60"/>
      <c r="S28" s="60"/>
      <c r="T28" s="60"/>
      <c r="U28" s="60"/>
      <c r="V28" s="60"/>
    </row>
    <row r="29" spans="1:22" x14ac:dyDescent="0.2">
      <c r="A29" s="58" t="s">
        <v>111</v>
      </c>
      <c r="B29" s="59" t="s">
        <v>43</v>
      </c>
      <c r="C29" s="57">
        <v>54611.453999999998</v>
      </c>
      <c r="D29" s="55">
        <v>2.0000000000000001E-4</v>
      </c>
      <c r="E29" s="60">
        <f t="shared" si="0"/>
        <v>3.4980588997900921</v>
      </c>
      <c r="F29" s="60">
        <f t="shared" si="1"/>
        <v>3.5</v>
      </c>
      <c r="G29" s="61">
        <f t="shared" si="4"/>
        <v>-6.1395000375341624E-4</v>
      </c>
      <c r="H29" s="60"/>
      <c r="I29" s="60"/>
      <c r="J29" s="60"/>
      <c r="K29" s="60">
        <f t="shared" si="5"/>
        <v>-6.1395000375341624E-4</v>
      </c>
      <c r="L29" s="60"/>
      <c r="M29" s="60"/>
      <c r="N29" s="60"/>
      <c r="O29" s="60">
        <f t="shared" ca="1" si="2"/>
        <v>-1.3068053770623112E-2</v>
      </c>
      <c r="P29" s="60"/>
      <c r="Q29" s="62">
        <f t="shared" si="3"/>
        <v>39592.953999999998</v>
      </c>
      <c r="R29" s="60"/>
      <c r="S29" s="60"/>
      <c r="T29" s="60"/>
      <c r="U29" s="60"/>
      <c r="V29" s="60"/>
    </row>
    <row r="30" spans="1:22" x14ac:dyDescent="0.2">
      <c r="A30" s="58" t="s">
        <v>111</v>
      </c>
      <c r="B30" s="59" t="s">
        <v>43</v>
      </c>
      <c r="C30" s="57">
        <v>54699.383500000004</v>
      </c>
      <c r="D30" s="55">
        <v>2.9999999999999997E-4</v>
      </c>
      <c r="E30" s="60">
        <f t="shared" si="0"/>
        <v>281.50110484155061</v>
      </c>
      <c r="F30" s="60">
        <f t="shared" si="1"/>
        <v>281.5</v>
      </c>
      <c r="G30" s="61">
        <f t="shared" si="4"/>
        <v>3.4945000516017899E-4</v>
      </c>
      <c r="H30" s="60"/>
      <c r="I30" s="60"/>
      <c r="J30" s="60"/>
      <c r="K30" s="60">
        <f t="shared" si="5"/>
        <v>3.4945000516017899E-4</v>
      </c>
      <c r="L30" s="60"/>
      <c r="M30" s="60"/>
      <c r="N30" s="60"/>
      <c r="O30" s="60">
        <f t="shared" ca="1" si="2"/>
        <v>-1.2548179855469462E-2</v>
      </c>
      <c r="P30" s="60"/>
      <c r="Q30" s="62">
        <f t="shared" si="3"/>
        <v>39680.883500000004</v>
      </c>
      <c r="R30" s="60"/>
      <c r="S30" s="60"/>
      <c r="T30" s="60"/>
      <c r="U30" s="60"/>
      <c r="V30" s="60"/>
    </row>
    <row r="31" spans="1:22" x14ac:dyDescent="0.2">
      <c r="A31" s="58" t="s">
        <v>111</v>
      </c>
      <c r="B31" s="59" t="s">
        <v>43</v>
      </c>
      <c r="C31" s="57">
        <v>54700.332600000002</v>
      </c>
      <c r="D31" s="55">
        <v>2.9999999999999997E-4</v>
      </c>
      <c r="E31" s="60">
        <f t="shared" si="0"/>
        <v>284.5018348684784</v>
      </c>
      <c r="F31" s="60">
        <f t="shared" si="1"/>
        <v>284.5</v>
      </c>
      <c r="G31" s="61">
        <f t="shared" si="4"/>
        <v>5.803500025649555E-4</v>
      </c>
      <c r="H31" s="60"/>
      <c r="I31" s="60"/>
      <c r="J31" s="60"/>
      <c r="K31" s="60">
        <f t="shared" si="5"/>
        <v>5.803500025649555E-4</v>
      </c>
      <c r="L31" s="60"/>
      <c r="M31" s="60"/>
      <c r="N31" s="60"/>
      <c r="O31" s="60">
        <f t="shared" ca="1" si="2"/>
        <v>-1.2542569705305935E-2</v>
      </c>
      <c r="P31" s="60"/>
      <c r="Q31" s="62">
        <f t="shared" si="3"/>
        <v>39681.832600000002</v>
      </c>
      <c r="R31" s="60"/>
      <c r="S31" s="60"/>
      <c r="T31" s="60"/>
      <c r="U31" s="60"/>
      <c r="V31" s="60"/>
    </row>
    <row r="32" spans="1:22" x14ac:dyDescent="0.2">
      <c r="A32" s="58" t="s">
        <v>111</v>
      </c>
      <c r="B32" s="59" t="s">
        <v>43</v>
      </c>
      <c r="C32" s="57">
        <v>54701.2817</v>
      </c>
      <c r="D32" s="55">
        <v>4.0000000000000002E-4</v>
      </c>
      <c r="E32" s="60">
        <f t="shared" si="0"/>
        <v>287.50256489540624</v>
      </c>
      <c r="F32" s="60">
        <f t="shared" si="1"/>
        <v>287.5</v>
      </c>
      <c r="G32" s="61">
        <f t="shared" si="4"/>
        <v>8.1124999996973202E-4</v>
      </c>
      <c r="H32" s="60"/>
      <c r="I32" s="60"/>
      <c r="J32" s="60"/>
      <c r="K32" s="60">
        <f t="shared" si="5"/>
        <v>8.1124999996973202E-4</v>
      </c>
      <c r="L32" s="60"/>
      <c r="M32" s="60"/>
      <c r="N32" s="60"/>
      <c r="O32" s="60">
        <f t="shared" ca="1" si="2"/>
        <v>-1.2536959555142406E-2</v>
      </c>
      <c r="P32" s="60"/>
      <c r="Q32" s="62">
        <f t="shared" si="3"/>
        <v>39682.7817</v>
      </c>
      <c r="R32" s="60"/>
      <c r="S32" s="60"/>
      <c r="T32" s="60"/>
      <c r="U32" s="60"/>
      <c r="V32" s="60"/>
    </row>
    <row r="33" spans="1:22" x14ac:dyDescent="0.2">
      <c r="A33" s="58" t="s">
        <v>111</v>
      </c>
      <c r="B33" s="59" t="s">
        <v>44</v>
      </c>
      <c r="C33" s="57">
        <v>54701.438399999999</v>
      </c>
      <c r="D33" s="55">
        <v>4.0000000000000002E-4</v>
      </c>
      <c r="E33" s="60">
        <f t="shared" si="0"/>
        <v>287.99799677320544</v>
      </c>
      <c r="F33" s="60">
        <f t="shared" si="1"/>
        <v>288</v>
      </c>
      <c r="G33" s="61">
        <f t="shared" si="4"/>
        <v>-6.3360000058310106E-4</v>
      </c>
      <c r="H33" s="60"/>
      <c r="I33" s="60"/>
      <c r="J33" s="60"/>
      <c r="K33" s="60">
        <f t="shared" si="5"/>
        <v>-6.3360000058310106E-4</v>
      </c>
      <c r="L33" s="60"/>
      <c r="M33" s="60"/>
      <c r="N33" s="60"/>
      <c r="O33" s="60">
        <f t="shared" ca="1" si="2"/>
        <v>-1.2536024530115151E-2</v>
      </c>
      <c r="P33" s="60"/>
      <c r="Q33" s="62">
        <f t="shared" si="3"/>
        <v>39682.938399999999</v>
      </c>
      <c r="R33" s="60"/>
      <c r="S33" s="60"/>
      <c r="T33" s="60"/>
      <c r="U33" s="60"/>
      <c r="V33" s="60"/>
    </row>
    <row r="34" spans="1:22" x14ac:dyDescent="0.2">
      <c r="A34" s="58" t="s">
        <v>111</v>
      </c>
      <c r="B34" s="59" t="s">
        <v>44</v>
      </c>
      <c r="C34" s="57">
        <v>54703.336300000003</v>
      </c>
      <c r="D34" s="55">
        <v>2.9999999999999997E-4</v>
      </c>
      <c r="E34" s="60">
        <f t="shared" si="0"/>
        <v>293.99850832955264</v>
      </c>
      <c r="F34" s="60">
        <f t="shared" si="1"/>
        <v>294</v>
      </c>
      <c r="G34" s="61">
        <f t="shared" si="4"/>
        <v>-4.7179999819491059E-4</v>
      </c>
      <c r="H34" s="60"/>
      <c r="I34" s="60"/>
      <c r="J34" s="60"/>
      <c r="K34" s="60">
        <f t="shared" si="5"/>
        <v>-4.7179999819491059E-4</v>
      </c>
      <c r="L34" s="60"/>
      <c r="M34" s="60"/>
      <c r="N34" s="60"/>
      <c r="O34" s="60">
        <f t="shared" ca="1" si="2"/>
        <v>-1.2524804229788094E-2</v>
      </c>
      <c r="P34" s="60"/>
      <c r="Q34" s="62">
        <f t="shared" si="3"/>
        <v>39684.836300000003</v>
      </c>
      <c r="R34" s="60"/>
      <c r="S34" s="60"/>
      <c r="T34" s="60"/>
      <c r="U34" s="60"/>
      <c r="V34" s="60"/>
    </row>
    <row r="35" spans="1:22" x14ac:dyDescent="0.2">
      <c r="A35" s="58" t="s">
        <v>111</v>
      </c>
      <c r="B35" s="59" t="s">
        <v>43</v>
      </c>
      <c r="C35" s="57">
        <v>54704.443299999999</v>
      </c>
      <c r="D35" s="55">
        <v>5.9999999999999995E-4</v>
      </c>
      <c r="E35" s="60">
        <f t="shared" si="0"/>
        <v>297.49846422440578</v>
      </c>
      <c r="F35" s="60">
        <f t="shared" si="1"/>
        <v>297.5</v>
      </c>
      <c r="G35" s="61">
        <f t="shared" si="4"/>
        <v>-4.857500025536865E-4</v>
      </c>
      <c r="H35" s="60"/>
      <c r="I35" s="60"/>
      <c r="J35" s="60"/>
      <c r="K35" s="60">
        <f t="shared" si="5"/>
        <v>-4.857500025536865E-4</v>
      </c>
      <c r="L35" s="60"/>
      <c r="M35" s="60"/>
      <c r="N35" s="60"/>
      <c r="O35" s="60">
        <f t="shared" ca="1" si="2"/>
        <v>-1.2518259054597311E-2</v>
      </c>
      <c r="P35" s="60"/>
      <c r="Q35" s="62">
        <f t="shared" si="3"/>
        <v>39685.943299999999</v>
      </c>
      <c r="R35" s="60"/>
      <c r="S35" s="60"/>
      <c r="T35" s="60"/>
      <c r="U35" s="60"/>
      <c r="V35" s="60"/>
    </row>
    <row r="36" spans="1:22" x14ac:dyDescent="0.2">
      <c r="A36" s="58" t="s">
        <v>111</v>
      </c>
      <c r="B36" s="59" t="s">
        <v>43</v>
      </c>
      <c r="C36" s="57">
        <v>54706.342100000002</v>
      </c>
      <c r="D36" s="55">
        <v>2.9999999999999997E-4</v>
      </c>
      <c r="E36" s="60">
        <f t="shared" si="0"/>
        <v>303.5018212733475</v>
      </c>
      <c r="F36" s="60">
        <f t="shared" si="1"/>
        <v>303.5</v>
      </c>
      <c r="G36" s="61">
        <f t="shared" si="4"/>
        <v>5.7604999892646447E-4</v>
      </c>
      <c r="H36" s="60"/>
      <c r="I36" s="60"/>
      <c r="J36" s="60"/>
      <c r="K36" s="60">
        <f t="shared" si="5"/>
        <v>5.7604999892646447E-4</v>
      </c>
      <c r="L36" s="60"/>
      <c r="M36" s="60"/>
      <c r="N36" s="60"/>
      <c r="O36" s="60">
        <f t="shared" ca="1" si="2"/>
        <v>-1.2507038754270254E-2</v>
      </c>
      <c r="P36" s="60"/>
      <c r="Q36" s="62">
        <f t="shared" si="3"/>
        <v>39687.842100000002</v>
      </c>
      <c r="R36" s="60"/>
      <c r="S36" s="60"/>
      <c r="T36" s="60"/>
      <c r="U36" s="60"/>
      <c r="V36" s="60"/>
    </row>
    <row r="37" spans="1:22" ht="0" hidden="1" customHeight="1" x14ac:dyDescent="0.2">
      <c r="A37" s="31" t="s">
        <v>45</v>
      </c>
      <c r="B37" s="32" t="s">
        <v>44</v>
      </c>
      <c r="C37" s="30">
        <v>54707.447999999997</v>
      </c>
      <c r="D37" s="30">
        <v>4.0000000000000002E-4</v>
      </c>
      <c r="E37">
        <f t="shared" si="0"/>
        <v>306.99829934391073</v>
      </c>
      <c r="F37">
        <f t="shared" si="1"/>
        <v>307</v>
      </c>
      <c r="G37" s="8">
        <f t="shared" si="4"/>
        <v>-5.3790000674780458E-4</v>
      </c>
      <c r="K37">
        <f t="shared" si="5"/>
        <v>-5.3790000674780458E-4</v>
      </c>
      <c r="O37">
        <f t="shared" ca="1" si="2"/>
        <v>-1.250049357907947E-2</v>
      </c>
      <c r="Q37" s="2">
        <f t="shared" si="3"/>
        <v>39688.947999999997</v>
      </c>
    </row>
    <row r="38" spans="1:22" ht="12" customHeight="1" x14ac:dyDescent="0.2">
      <c r="A38" s="58" t="s">
        <v>111</v>
      </c>
      <c r="B38" s="59" t="s">
        <v>44</v>
      </c>
      <c r="C38" s="57">
        <v>54707.447999999997</v>
      </c>
      <c r="D38" s="55">
        <v>4.0000000000000002E-4</v>
      </c>
      <c r="E38" s="60">
        <f t="shared" si="0"/>
        <v>306.99829934391073</v>
      </c>
      <c r="F38" s="60">
        <f t="shared" si="1"/>
        <v>307</v>
      </c>
      <c r="G38" s="61">
        <f t="shared" si="4"/>
        <v>-5.3790000674780458E-4</v>
      </c>
      <c r="H38" s="60"/>
      <c r="I38" s="60"/>
      <c r="J38" s="60"/>
      <c r="K38" s="60">
        <f t="shared" si="5"/>
        <v>-5.3790000674780458E-4</v>
      </c>
      <c r="L38" s="60"/>
      <c r="M38" s="60"/>
      <c r="N38" s="60"/>
      <c r="O38" s="60">
        <f t="shared" ca="1" si="2"/>
        <v>-1.250049357907947E-2</v>
      </c>
      <c r="P38" s="60"/>
      <c r="Q38" s="62">
        <f t="shared" si="3"/>
        <v>39688.947999999997</v>
      </c>
      <c r="R38" s="60"/>
      <c r="S38" s="60"/>
      <c r="T38" s="60"/>
      <c r="U38" s="60"/>
      <c r="V38" s="60"/>
    </row>
    <row r="39" spans="1:22" ht="12" customHeight="1" x14ac:dyDescent="0.2">
      <c r="A39" s="58" t="s">
        <v>111</v>
      </c>
      <c r="B39" s="59" t="s">
        <v>43</v>
      </c>
      <c r="C39" s="57">
        <v>54744.297700000003</v>
      </c>
      <c r="D39" s="55">
        <v>4.0000000000000002E-4</v>
      </c>
      <c r="E39" s="60">
        <f t="shared" ref="E39:E67" si="6">+(C39-C$7)/C$8</f>
        <v>423.5044644198083</v>
      </c>
      <c r="F39" s="60">
        <f t="shared" ref="F39:F67" si="7">ROUND(2*E39,0)/2</f>
        <v>423.5</v>
      </c>
      <c r="G39" s="61">
        <f t="shared" si="4"/>
        <v>1.412050005455967E-3</v>
      </c>
      <c r="H39" s="60"/>
      <c r="I39" s="60"/>
      <c r="J39" s="60"/>
      <c r="K39" s="60">
        <f t="shared" si="5"/>
        <v>1.412050005455967E-3</v>
      </c>
      <c r="L39" s="60"/>
      <c r="M39" s="60"/>
      <c r="N39" s="60"/>
      <c r="O39" s="60">
        <f t="shared" ref="O39:O67" ca="1" si="8">+C$11+C$12*$F39</f>
        <v>-1.2282632747729109E-2</v>
      </c>
      <c r="P39" s="60"/>
      <c r="Q39" s="62">
        <f t="shared" ref="Q39:Q67" si="9">+C39-15018.5</f>
        <v>39725.797700000003</v>
      </c>
      <c r="R39" s="60"/>
      <c r="S39" s="60"/>
      <c r="T39" s="60"/>
      <c r="U39" s="60"/>
      <c r="V39" s="60"/>
    </row>
    <row r="40" spans="1:22" ht="12" customHeight="1" x14ac:dyDescent="0.2">
      <c r="A40" s="49" t="s">
        <v>74</v>
      </c>
      <c r="B40" s="49" t="s">
        <v>44</v>
      </c>
      <c r="C40" s="49">
        <v>54934.5507</v>
      </c>
      <c r="D40" s="49" t="s">
        <v>57</v>
      </c>
      <c r="E40">
        <f t="shared" si="6"/>
        <v>1025.0194679118504</v>
      </c>
      <c r="F40">
        <f t="shared" si="7"/>
        <v>1025</v>
      </c>
      <c r="G40" s="8">
        <f t="shared" si="4"/>
        <v>6.1574999999720603E-3</v>
      </c>
      <c r="I40">
        <f>+G40</f>
        <v>6.1574999999720603E-3</v>
      </c>
      <c r="K40" s="60"/>
      <c r="O40">
        <f t="shared" ca="1" si="8"/>
        <v>-1.1157797639941628E-2</v>
      </c>
      <c r="Q40" s="2">
        <f t="shared" si="9"/>
        <v>39916.0507</v>
      </c>
    </row>
    <row r="41" spans="1:22" ht="12" customHeight="1" x14ac:dyDescent="0.2">
      <c r="A41" s="58" t="s">
        <v>111</v>
      </c>
      <c r="B41" s="59" t="s">
        <v>44</v>
      </c>
      <c r="C41" s="57">
        <v>54934.550719999999</v>
      </c>
      <c r="D41" s="55"/>
      <c r="E41" s="60">
        <f t="shared" si="6"/>
        <v>1025.0195311450177</v>
      </c>
      <c r="F41" s="60">
        <f t="shared" si="7"/>
        <v>1025</v>
      </c>
      <c r="G41" s="61">
        <f t="shared" si="4"/>
        <v>6.1774999994668178E-3</v>
      </c>
      <c r="H41" s="60"/>
      <c r="I41" s="60"/>
      <c r="J41" s="60"/>
      <c r="K41" s="60">
        <f t="shared" si="5"/>
        <v>6.1774999994668178E-3</v>
      </c>
      <c r="L41" s="60"/>
      <c r="M41" s="60"/>
      <c r="N41" s="60"/>
      <c r="O41" s="60">
        <f t="shared" ca="1" si="8"/>
        <v>-1.1157797639941628E-2</v>
      </c>
      <c r="P41" s="60"/>
      <c r="Q41" s="62">
        <f t="shared" si="9"/>
        <v>39916.050719999999</v>
      </c>
      <c r="R41" s="60"/>
      <c r="S41" s="60"/>
      <c r="T41" s="60"/>
      <c r="U41" s="60"/>
      <c r="V41" s="60"/>
    </row>
    <row r="42" spans="1:22" ht="12" customHeight="1" x14ac:dyDescent="0.2">
      <c r="A42" s="49" t="s">
        <v>79</v>
      </c>
      <c r="B42" s="49" t="s">
        <v>44</v>
      </c>
      <c r="C42" s="49">
        <v>55033.5533</v>
      </c>
      <c r="D42" s="49" t="s">
        <v>57</v>
      </c>
      <c r="E42">
        <f t="shared" si="6"/>
        <v>1338.0318739434088</v>
      </c>
      <c r="F42">
        <f t="shared" si="7"/>
        <v>1338</v>
      </c>
      <c r="G42" s="8">
        <f t="shared" si="4"/>
        <v>1.0081399996124674E-2</v>
      </c>
      <c r="I42">
        <f>+G42</f>
        <v>1.0081399996124674E-2</v>
      </c>
      <c r="K42" s="60"/>
      <c r="O42">
        <f t="shared" ca="1" si="8"/>
        <v>-1.0572471972880144E-2</v>
      </c>
      <c r="Q42" s="2">
        <f t="shared" si="9"/>
        <v>40015.0533</v>
      </c>
    </row>
    <row r="43" spans="1:22" ht="12" customHeight="1" x14ac:dyDescent="0.2">
      <c r="A43" s="49" t="s">
        <v>84</v>
      </c>
      <c r="B43" s="49" t="s">
        <v>44</v>
      </c>
      <c r="C43" s="49">
        <v>55314.487800000003</v>
      </c>
      <c r="D43" s="49" t="s">
        <v>57</v>
      </c>
      <c r="E43">
        <f t="shared" si="6"/>
        <v>2226.2508074085295</v>
      </c>
      <c r="F43">
        <f t="shared" si="7"/>
        <v>2226.5</v>
      </c>
      <c r="K43" s="60"/>
      <c r="O43">
        <f t="shared" ca="1" si="8"/>
        <v>-8.9109324994484269E-3</v>
      </c>
      <c r="Q43" s="2">
        <f t="shared" si="9"/>
        <v>40295.987800000003</v>
      </c>
      <c r="U43" s="8">
        <f>+C43-(C$7+F43*C$8)</f>
        <v>-7.8817050001816824E-2</v>
      </c>
    </row>
    <row r="44" spans="1:22" ht="12" customHeight="1" x14ac:dyDescent="0.2">
      <c r="A44" s="49" t="s">
        <v>84</v>
      </c>
      <c r="B44" s="49" t="s">
        <v>44</v>
      </c>
      <c r="C44" s="49">
        <v>55340.524299999997</v>
      </c>
      <c r="D44" s="49" t="s">
        <v>57</v>
      </c>
      <c r="E44">
        <f t="shared" si="6"/>
        <v>2308.5693274235496</v>
      </c>
      <c r="F44">
        <f t="shared" si="7"/>
        <v>2308.5</v>
      </c>
      <c r="G44" s="8">
        <f t="shared" ref="G44:G51" si="10">+C44-(C$7+F44*C$8)</f>
        <v>2.1927549998508766E-2</v>
      </c>
      <c r="I44">
        <f>+G44</f>
        <v>2.1927549998508766E-2</v>
      </c>
      <c r="K44" s="60"/>
      <c r="O44">
        <f t="shared" ca="1" si="8"/>
        <v>-8.7575883949786472E-3</v>
      </c>
      <c r="Q44" s="2">
        <f t="shared" si="9"/>
        <v>40322.024299999997</v>
      </c>
    </row>
    <row r="45" spans="1:22" ht="12" customHeight="1" x14ac:dyDescent="0.2">
      <c r="A45" s="49" t="s">
        <v>93</v>
      </c>
      <c r="B45" s="49" t="s">
        <v>44</v>
      </c>
      <c r="C45" s="49">
        <v>55659.481099999997</v>
      </c>
      <c r="D45" s="49" t="s">
        <v>57</v>
      </c>
      <c r="E45">
        <f t="shared" si="6"/>
        <v>3317.0017866531734</v>
      </c>
      <c r="F45">
        <f t="shared" si="7"/>
        <v>3317</v>
      </c>
      <c r="G45" s="8">
        <f t="shared" si="10"/>
        <v>5.6509999558329582E-4</v>
      </c>
      <c r="I45">
        <f>+G45</f>
        <v>5.6509999558329582E-4</v>
      </c>
      <c r="K45" s="60"/>
      <c r="O45">
        <f t="shared" ca="1" si="8"/>
        <v>-6.8716429150057854E-3</v>
      </c>
      <c r="Q45" s="2">
        <f t="shared" si="9"/>
        <v>40640.981099999997</v>
      </c>
    </row>
    <row r="46" spans="1:22" ht="12" customHeight="1" x14ac:dyDescent="0.2">
      <c r="A46" s="58" t="s">
        <v>111</v>
      </c>
      <c r="B46" s="59" t="s">
        <v>44</v>
      </c>
      <c r="C46" s="57">
        <v>55659.481099999997</v>
      </c>
      <c r="D46" s="55">
        <v>5.4999999999999997E-3</v>
      </c>
      <c r="E46" s="60">
        <f t="shared" si="6"/>
        <v>3317.0017866531734</v>
      </c>
      <c r="F46" s="60">
        <f t="shared" si="7"/>
        <v>3317</v>
      </c>
      <c r="G46" s="61">
        <f t="shared" si="10"/>
        <v>5.6509999558329582E-4</v>
      </c>
      <c r="H46" s="60"/>
      <c r="I46" s="60"/>
      <c r="J46" s="60"/>
      <c r="K46" s="60">
        <f t="shared" ref="K44:K51" si="11">+G46</f>
        <v>5.6509999558329582E-4</v>
      </c>
      <c r="L46" s="60"/>
      <c r="M46" s="60"/>
      <c r="N46" s="60"/>
      <c r="O46" s="60">
        <f t="shared" ca="1" si="8"/>
        <v>-6.8716429150057854E-3</v>
      </c>
      <c r="P46" s="60"/>
      <c r="Q46" s="62">
        <f t="shared" si="9"/>
        <v>40640.981099999997</v>
      </c>
      <c r="R46" s="60"/>
      <c r="S46" s="60"/>
      <c r="T46" s="60"/>
      <c r="U46" s="60"/>
      <c r="V46" s="60"/>
    </row>
    <row r="47" spans="1:22" ht="12" customHeight="1" x14ac:dyDescent="0.2">
      <c r="A47" s="49" t="s">
        <v>93</v>
      </c>
      <c r="B47" s="49" t="s">
        <v>44</v>
      </c>
      <c r="C47" s="49">
        <v>55669.415800000002</v>
      </c>
      <c r="D47" s="49" t="s">
        <v>57</v>
      </c>
      <c r="E47">
        <f t="shared" si="6"/>
        <v>3348.4119147730753</v>
      </c>
      <c r="F47">
        <f t="shared" si="7"/>
        <v>3348.5</v>
      </c>
      <c r="G47" s="8">
        <f t="shared" si="10"/>
        <v>-2.7860449998115655E-2</v>
      </c>
      <c r="I47">
        <f>+G47</f>
        <v>-2.7860449998115655E-2</v>
      </c>
      <c r="K47" s="60"/>
      <c r="O47">
        <f t="shared" ca="1" si="8"/>
        <v>-6.8127363382887345E-3</v>
      </c>
      <c r="Q47" s="2">
        <f t="shared" si="9"/>
        <v>40650.915800000002</v>
      </c>
    </row>
    <row r="48" spans="1:22" ht="12" customHeight="1" x14ac:dyDescent="0.2">
      <c r="A48" s="34" t="s">
        <v>46</v>
      </c>
      <c r="B48" s="35" t="s">
        <v>44</v>
      </c>
      <c r="C48" s="68">
        <v>56507.4476</v>
      </c>
      <c r="D48" s="34">
        <v>2.0000000000000001E-4</v>
      </c>
      <c r="E48">
        <f t="shared" si="6"/>
        <v>5997.9822295825579</v>
      </c>
      <c r="F48">
        <f t="shared" si="7"/>
        <v>5998</v>
      </c>
      <c r="G48" s="8">
        <f t="shared" si="10"/>
        <v>-5.6206000008387491E-3</v>
      </c>
      <c r="K48">
        <f t="shared" si="11"/>
        <v>-5.6206000008387491E-3</v>
      </c>
      <c r="O48">
        <f t="shared" ca="1" si="8"/>
        <v>-1.8580387188657354E-3</v>
      </c>
      <c r="Q48" s="2">
        <f t="shared" si="9"/>
        <v>41488.9476</v>
      </c>
    </row>
    <row r="49" spans="1:22" ht="12" customHeight="1" x14ac:dyDescent="0.2">
      <c r="A49" s="58" t="s">
        <v>111</v>
      </c>
      <c r="B49" s="59" t="s">
        <v>44</v>
      </c>
      <c r="C49" s="57">
        <v>56507.4476</v>
      </c>
      <c r="D49" s="55">
        <v>8.0000000000000004E-4</v>
      </c>
      <c r="E49" s="60">
        <f t="shared" si="6"/>
        <v>5997.9822295825579</v>
      </c>
      <c r="F49" s="60">
        <f t="shared" si="7"/>
        <v>5998</v>
      </c>
      <c r="G49" s="61">
        <f t="shared" si="10"/>
        <v>-5.6206000008387491E-3</v>
      </c>
      <c r="H49" s="60"/>
      <c r="I49" s="60"/>
      <c r="J49" s="60"/>
      <c r="K49" s="60">
        <f t="shared" si="11"/>
        <v>-5.6206000008387491E-3</v>
      </c>
      <c r="L49" s="60"/>
      <c r="M49" s="60"/>
      <c r="N49" s="60"/>
      <c r="O49" s="60">
        <f t="shared" ca="1" si="8"/>
        <v>-1.8580387188657354E-3</v>
      </c>
      <c r="P49" s="60"/>
      <c r="Q49" s="62">
        <f t="shared" si="9"/>
        <v>41488.9476</v>
      </c>
      <c r="R49" s="60"/>
      <c r="S49" s="60"/>
      <c r="T49" s="60"/>
      <c r="U49" s="60"/>
      <c r="V49" s="60"/>
    </row>
    <row r="50" spans="1:22" ht="12" customHeight="1" x14ac:dyDescent="0.2">
      <c r="A50" s="34" t="s">
        <v>46</v>
      </c>
      <c r="B50" s="35" t="s">
        <v>44</v>
      </c>
      <c r="C50" s="68">
        <v>56540.342499999999</v>
      </c>
      <c r="D50" s="34">
        <v>4.1000000000000003E-3</v>
      </c>
      <c r="E50">
        <f t="shared" si="6"/>
        <v>6101.9846678535459</v>
      </c>
      <c r="F50">
        <f t="shared" si="7"/>
        <v>6102</v>
      </c>
      <c r="G50" s="8">
        <f t="shared" si="10"/>
        <v>-4.8494000002392568E-3</v>
      </c>
      <c r="K50">
        <f t="shared" si="11"/>
        <v>-4.8494000002392568E-3</v>
      </c>
      <c r="O50">
        <f t="shared" ca="1" si="8"/>
        <v>-1.6635535131967437E-3</v>
      </c>
      <c r="Q50" s="2">
        <f t="shared" si="9"/>
        <v>41521.842499999999</v>
      </c>
    </row>
    <row r="51" spans="1:22" ht="12" customHeight="1" x14ac:dyDescent="0.2">
      <c r="A51" s="58" t="s">
        <v>111</v>
      </c>
      <c r="B51" s="59" t="s">
        <v>44</v>
      </c>
      <c r="C51" s="57">
        <v>56540.342499999999</v>
      </c>
      <c r="D51" s="55">
        <v>8.0000000000000004E-4</v>
      </c>
      <c r="E51" s="60">
        <f t="shared" si="6"/>
        <v>6101.9846678535459</v>
      </c>
      <c r="F51" s="60">
        <f t="shared" si="7"/>
        <v>6102</v>
      </c>
      <c r="G51" s="61">
        <f t="shared" si="10"/>
        <v>-4.8494000002392568E-3</v>
      </c>
      <c r="H51" s="60"/>
      <c r="I51" s="60"/>
      <c r="J51" s="60"/>
      <c r="K51" s="60">
        <f t="shared" si="11"/>
        <v>-4.8494000002392568E-3</v>
      </c>
      <c r="L51" s="60"/>
      <c r="M51" s="60"/>
      <c r="N51" s="60"/>
      <c r="O51" s="60">
        <f t="shared" ca="1" si="8"/>
        <v>-1.6635535131967437E-3</v>
      </c>
      <c r="P51" s="60"/>
      <c r="Q51" s="62">
        <f t="shared" si="9"/>
        <v>41521.842499999999</v>
      </c>
      <c r="R51" s="60"/>
      <c r="S51" s="60"/>
      <c r="T51" s="60"/>
      <c r="U51" s="60"/>
      <c r="V51" s="60"/>
    </row>
    <row r="52" spans="1:22" ht="12" customHeight="1" x14ac:dyDescent="0.2">
      <c r="A52" s="49" t="s">
        <v>104</v>
      </c>
      <c r="B52" s="49" t="s">
        <v>44</v>
      </c>
      <c r="C52" s="49">
        <v>56712.616300000002</v>
      </c>
      <c r="D52" s="49" t="s">
        <v>57</v>
      </c>
      <c r="E52">
        <f t="shared" si="6"/>
        <v>6646.6555818921715</v>
      </c>
      <c r="F52">
        <f t="shared" si="7"/>
        <v>6646.5</v>
      </c>
      <c r="I52">
        <f>+U52</f>
        <v>4.920894999668235E-2</v>
      </c>
      <c r="K52" s="60"/>
      <c r="O52">
        <f t="shared" ca="1" si="8"/>
        <v>-6.4531125851630469E-4</v>
      </c>
      <c r="Q52" s="2">
        <f t="shared" si="9"/>
        <v>41694.116300000002</v>
      </c>
      <c r="U52" s="8">
        <f>+C52-(C$7+F52*C$8)</f>
        <v>4.920894999668235E-2</v>
      </c>
    </row>
    <row r="53" spans="1:22" ht="12" customHeight="1" x14ac:dyDescent="0.2">
      <c r="A53" s="58" t="s">
        <v>111</v>
      </c>
      <c r="B53" s="59" t="s">
        <v>44</v>
      </c>
      <c r="C53" s="57">
        <v>56757.953509999999</v>
      </c>
      <c r="D53" s="64"/>
      <c r="E53" s="60">
        <f t="shared" si="6"/>
        <v>6789.9963546078116</v>
      </c>
      <c r="F53" s="60">
        <f t="shared" si="7"/>
        <v>6790</v>
      </c>
      <c r="G53" s="61">
        <f t="shared" ref="G53:G77" si="12">+C53-(C$7+F53*C$8)</f>
        <v>-1.153000004705973E-3</v>
      </c>
      <c r="H53" s="60"/>
      <c r="I53" s="60"/>
      <c r="J53" s="60"/>
      <c r="K53" s="60">
        <f t="shared" ref="K53:K77" si="13">+G53</f>
        <v>-1.153000004705973E-3</v>
      </c>
      <c r="L53" s="60"/>
      <c r="M53" s="60"/>
      <c r="N53" s="60"/>
      <c r="O53" s="60">
        <f t="shared" ca="1" si="8"/>
        <v>-3.7695907569418839E-4</v>
      </c>
      <c r="P53" s="60"/>
      <c r="Q53" s="62">
        <f t="shared" si="9"/>
        <v>41739.453509999999</v>
      </c>
      <c r="R53" s="60"/>
      <c r="S53" s="60"/>
      <c r="T53" s="60"/>
      <c r="U53" s="60"/>
      <c r="V53" s="60"/>
    </row>
    <row r="54" spans="1:22" ht="12" customHeight="1" x14ac:dyDescent="0.2">
      <c r="A54" s="58" t="s">
        <v>111</v>
      </c>
      <c r="B54" s="59" t="s">
        <v>44</v>
      </c>
      <c r="C54" s="57">
        <v>56757.953809999999</v>
      </c>
      <c r="D54" s="64"/>
      <c r="E54" s="60">
        <f t="shared" si="6"/>
        <v>6789.9973031053432</v>
      </c>
      <c r="F54" s="60">
        <f t="shared" si="7"/>
        <v>6790</v>
      </c>
      <c r="G54" s="61">
        <f t="shared" si="12"/>
        <v>-8.5300000500865281E-4</v>
      </c>
      <c r="H54" s="60"/>
      <c r="I54" s="60"/>
      <c r="J54" s="60"/>
      <c r="K54" s="60">
        <f t="shared" si="13"/>
        <v>-8.5300000500865281E-4</v>
      </c>
      <c r="L54" s="60"/>
      <c r="M54" s="60"/>
      <c r="N54" s="60"/>
      <c r="O54" s="60">
        <f t="shared" ca="1" si="8"/>
        <v>-3.7695907569418839E-4</v>
      </c>
      <c r="P54" s="60"/>
      <c r="Q54" s="62">
        <f t="shared" si="9"/>
        <v>41739.453809999999</v>
      </c>
      <c r="R54" s="60"/>
      <c r="S54" s="60"/>
      <c r="T54" s="60"/>
      <c r="U54" s="60"/>
      <c r="V54" s="60"/>
    </row>
    <row r="55" spans="1:22" ht="12" customHeight="1" x14ac:dyDescent="0.2">
      <c r="A55" s="58" t="s">
        <v>111</v>
      </c>
      <c r="B55" s="59" t="s">
        <v>43</v>
      </c>
      <c r="C55" s="57">
        <v>56794.801599999999</v>
      </c>
      <c r="D55" s="55">
        <v>5.0000000000000001E-4</v>
      </c>
      <c r="E55" s="60">
        <f t="shared" si="6"/>
        <v>6906.4974294135973</v>
      </c>
      <c r="F55" s="60">
        <f t="shared" si="7"/>
        <v>6906.5</v>
      </c>
      <c r="G55" s="61">
        <f t="shared" si="12"/>
        <v>-8.1304999912390485E-4</v>
      </c>
      <c r="H55" s="60"/>
      <c r="I55" s="60"/>
      <c r="J55" s="60"/>
      <c r="K55" s="60">
        <f t="shared" si="13"/>
        <v>-8.1304999912390485E-4</v>
      </c>
      <c r="L55" s="60"/>
      <c r="M55" s="60"/>
      <c r="N55" s="60"/>
      <c r="O55" s="60">
        <f t="shared" ca="1" si="8"/>
        <v>-1.5909824434382804E-4</v>
      </c>
      <c r="P55" s="60"/>
      <c r="Q55" s="62">
        <f t="shared" si="9"/>
        <v>41776.301599999999</v>
      </c>
      <c r="R55" s="60"/>
      <c r="S55" s="60"/>
      <c r="T55" s="60"/>
      <c r="U55" s="60"/>
      <c r="V55" s="60"/>
    </row>
    <row r="56" spans="1:22" ht="12" customHeight="1" x14ac:dyDescent="0.2">
      <c r="A56" s="58" t="s">
        <v>111</v>
      </c>
      <c r="B56" s="59" t="s">
        <v>43</v>
      </c>
      <c r="C56" s="57">
        <v>56797.967109999998</v>
      </c>
      <c r="D56" s="64"/>
      <c r="E56" s="60">
        <f t="shared" si="6"/>
        <v>6916.5056908271017</v>
      </c>
      <c r="F56" s="60">
        <f t="shared" si="7"/>
        <v>6916.5</v>
      </c>
      <c r="G56" s="61">
        <f t="shared" si="12"/>
        <v>1.7999499978031963E-3</v>
      </c>
      <c r="H56" s="60"/>
      <c r="I56" s="60"/>
      <c r="J56" s="60"/>
      <c r="K56" s="60">
        <f t="shared" si="13"/>
        <v>1.7999499978031963E-3</v>
      </c>
      <c r="L56" s="60"/>
      <c r="M56" s="60"/>
      <c r="N56" s="60"/>
      <c r="O56" s="60">
        <f t="shared" ca="1" si="8"/>
        <v>-1.4039774379873138E-4</v>
      </c>
      <c r="P56" s="60"/>
      <c r="Q56" s="62">
        <f t="shared" si="9"/>
        <v>41779.467109999998</v>
      </c>
      <c r="R56" s="60"/>
      <c r="S56" s="60"/>
      <c r="T56" s="60"/>
      <c r="U56" s="60"/>
      <c r="V56" s="60"/>
    </row>
    <row r="57" spans="1:22" ht="12" customHeight="1" x14ac:dyDescent="0.2">
      <c r="A57" s="58" t="s">
        <v>111</v>
      </c>
      <c r="B57" s="59" t="s">
        <v>44</v>
      </c>
      <c r="C57" s="57">
        <v>56799.391600000003</v>
      </c>
      <c r="D57" s="55">
        <v>5.4999999999999997E-3</v>
      </c>
      <c r="E57" s="60">
        <f t="shared" si="6"/>
        <v>6921.0094416606098</v>
      </c>
      <c r="F57" s="60">
        <f t="shared" si="7"/>
        <v>6921</v>
      </c>
      <c r="G57" s="61">
        <f t="shared" si="12"/>
        <v>2.9863000017940067E-3</v>
      </c>
      <c r="H57" s="60"/>
      <c r="I57" s="60"/>
      <c r="J57" s="60"/>
      <c r="K57" s="60">
        <f t="shared" si="13"/>
        <v>2.9863000017940067E-3</v>
      </c>
      <c r="L57" s="60"/>
      <c r="M57" s="60"/>
      <c r="N57" s="60"/>
      <c r="O57" s="60">
        <f t="shared" ca="1" si="8"/>
        <v>-1.3198251855343901E-4</v>
      </c>
      <c r="P57" s="60"/>
      <c r="Q57" s="62">
        <f t="shared" si="9"/>
        <v>41780.891600000003</v>
      </c>
      <c r="R57" s="60"/>
      <c r="S57" s="60"/>
      <c r="T57" s="60"/>
      <c r="U57" s="60"/>
      <c r="V57" s="60"/>
    </row>
    <row r="58" spans="1:22" ht="12" customHeight="1" x14ac:dyDescent="0.2">
      <c r="A58" s="58" t="s">
        <v>111</v>
      </c>
      <c r="B58" s="59" t="s">
        <v>43</v>
      </c>
      <c r="C58" s="57">
        <v>56799.547500000001</v>
      </c>
      <c r="D58" s="55">
        <v>6.9999999999999999E-4</v>
      </c>
      <c r="E58" s="60">
        <f t="shared" si="6"/>
        <v>6921.5023442116499</v>
      </c>
      <c r="F58" s="60">
        <f t="shared" si="7"/>
        <v>6921.5</v>
      </c>
      <c r="G58" s="61">
        <f t="shared" si="12"/>
        <v>7.4144999962300062E-4</v>
      </c>
      <c r="H58" s="60"/>
      <c r="I58" s="60"/>
      <c r="J58" s="60"/>
      <c r="K58" s="60">
        <f t="shared" si="13"/>
        <v>7.4144999962300062E-4</v>
      </c>
      <c r="L58" s="60"/>
      <c r="M58" s="60"/>
      <c r="N58" s="60"/>
      <c r="O58" s="60">
        <f t="shared" ca="1" si="8"/>
        <v>-1.3104749352618392E-4</v>
      </c>
      <c r="P58" s="60"/>
      <c r="Q58" s="62">
        <f t="shared" si="9"/>
        <v>41781.047500000001</v>
      </c>
      <c r="R58" s="60"/>
      <c r="S58" s="60"/>
      <c r="T58" s="60"/>
      <c r="U58" s="60"/>
      <c r="V58" s="60"/>
    </row>
    <row r="59" spans="1:22" ht="12" customHeight="1" x14ac:dyDescent="0.2">
      <c r="A59" s="58" t="s">
        <v>111</v>
      </c>
      <c r="B59" s="59" t="s">
        <v>44</v>
      </c>
      <c r="C59" s="57">
        <v>56857.903010000002</v>
      </c>
      <c r="D59" s="64"/>
      <c r="E59" s="60">
        <f t="shared" si="6"/>
        <v>7106.0025350177411</v>
      </c>
      <c r="F59" s="60">
        <f t="shared" si="7"/>
        <v>7106</v>
      </c>
      <c r="G59" s="61">
        <f t="shared" si="12"/>
        <v>8.0180000077234581E-4</v>
      </c>
      <c r="H59" s="60"/>
      <c r="I59" s="60"/>
      <c r="J59" s="60"/>
      <c r="K59" s="60">
        <f t="shared" si="13"/>
        <v>8.0180000077234581E-4</v>
      </c>
      <c r="L59" s="60"/>
      <c r="M59" s="60"/>
      <c r="N59" s="60"/>
      <c r="O59" s="60">
        <f t="shared" ca="1" si="8"/>
        <v>2.1397674153082399E-4</v>
      </c>
      <c r="P59" s="60"/>
      <c r="Q59" s="62">
        <f t="shared" si="9"/>
        <v>41839.403010000002</v>
      </c>
      <c r="R59" s="60"/>
      <c r="S59" s="60"/>
      <c r="T59" s="60"/>
      <c r="U59" s="60"/>
      <c r="V59" s="60"/>
    </row>
    <row r="60" spans="1:22" ht="12" customHeight="1" x14ac:dyDescent="0.2">
      <c r="A60" s="58" t="s">
        <v>111</v>
      </c>
      <c r="B60" s="59" t="s">
        <v>43</v>
      </c>
      <c r="C60" s="57">
        <v>57048.151610000001</v>
      </c>
      <c r="D60" s="64"/>
      <c r="E60" s="60">
        <f t="shared" si="6"/>
        <v>7707.5036272126463</v>
      </c>
      <c r="F60" s="60">
        <f t="shared" si="7"/>
        <v>7707.5</v>
      </c>
      <c r="G60" s="61">
        <f t="shared" si="12"/>
        <v>1.1472499973024242E-3</v>
      </c>
      <c r="H60" s="60"/>
      <c r="I60" s="60"/>
      <c r="J60" s="60"/>
      <c r="K60" s="60">
        <f t="shared" si="13"/>
        <v>1.1472499973024242E-3</v>
      </c>
      <c r="L60" s="60"/>
      <c r="M60" s="60"/>
      <c r="N60" s="60"/>
      <c r="O60" s="60">
        <f t="shared" ca="1" si="8"/>
        <v>1.3388118493183054E-3</v>
      </c>
      <c r="P60" s="60"/>
      <c r="Q60" s="62">
        <f t="shared" si="9"/>
        <v>42029.651610000001</v>
      </c>
      <c r="R60" s="60"/>
      <c r="S60" s="60"/>
      <c r="T60" s="60"/>
      <c r="U60" s="60"/>
      <c r="V60" s="60"/>
    </row>
    <row r="61" spans="1:22" ht="12" customHeight="1" x14ac:dyDescent="0.2">
      <c r="A61" s="52" t="s">
        <v>106</v>
      </c>
      <c r="B61" s="53" t="s">
        <v>44</v>
      </c>
      <c r="C61" s="69">
        <v>57099.551579999999</v>
      </c>
      <c r="D61" s="69">
        <v>2.0000000000000001E-4</v>
      </c>
      <c r="E61" s="60">
        <f t="shared" si="6"/>
        <v>7870.0127762617576</v>
      </c>
      <c r="F61" s="60">
        <f t="shared" si="7"/>
        <v>7870</v>
      </c>
      <c r="G61" s="61">
        <f t="shared" si="12"/>
        <v>4.041000000142958E-3</v>
      </c>
      <c r="H61" s="60"/>
      <c r="I61" s="60"/>
      <c r="J61" s="60"/>
      <c r="K61" s="60">
        <f t="shared" si="13"/>
        <v>4.041000000142958E-3</v>
      </c>
      <c r="L61" s="60"/>
      <c r="M61" s="60"/>
      <c r="N61" s="60"/>
      <c r="O61" s="60">
        <f t="shared" ca="1" si="8"/>
        <v>1.6426949831761049E-3</v>
      </c>
      <c r="P61" s="60"/>
      <c r="Q61" s="62">
        <f t="shared" si="9"/>
        <v>42081.051579999999</v>
      </c>
      <c r="R61" s="60"/>
      <c r="S61" s="60"/>
      <c r="T61" s="60"/>
      <c r="U61" s="60"/>
      <c r="V61" s="60"/>
    </row>
    <row r="62" spans="1:22" ht="12" customHeight="1" x14ac:dyDescent="0.2">
      <c r="A62" s="50" t="s">
        <v>105</v>
      </c>
      <c r="B62" s="51" t="s">
        <v>44</v>
      </c>
      <c r="C62" s="50">
        <v>57132.445800000001</v>
      </c>
      <c r="D62" s="50">
        <v>2.8999999999999998E-3</v>
      </c>
      <c r="E62" s="60">
        <f t="shared" si="6"/>
        <v>7974.0130646050138</v>
      </c>
      <c r="F62" s="60">
        <f t="shared" si="7"/>
        <v>7974</v>
      </c>
      <c r="G62" s="61">
        <f t="shared" si="12"/>
        <v>4.13220000336878E-3</v>
      </c>
      <c r="H62" s="60"/>
      <c r="I62" s="60"/>
      <c r="J62" s="60"/>
      <c r="K62" s="60">
        <f t="shared" si="13"/>
        <v>4.13220000336878E-3</v>
      </c>
      <c r="L62" s="60"/>
      <c r="M62" s="60"/>
      <c r="N62" s="60"/>
      <c r="O62" s="60">
        <f t="shared" ca="1" si="8"/>
        <v>1.8371801888450948E-3</v>
      </c>
      <c r="P62" s="60"/>
      <c r="Q62" s="62">
        <f t="shared" si="9"/>
        <v>42113.945800000001</v>
      </c>
      <c r="R62" s="60"/>
      <c r="S62" s="60"/>
      <c r="T62" s="60"/>
      <c r="U62" s="60"/>
      <c r="V62" s="60"/>
    </row>
    <row r="63" spans="1:22" ht="12" customHeight="1" x14ac:dyDescent="0.2">
      <c r="A63" s="58" t="s">
        <v>111</v>
      </c>
      <c r="B63" s="59" t="s">
        <v>44</v>
      </c>
      <c r="C63" s="57">
        <v>57183.998509999998</v>
      </c>
      <c r="D63" s="64"/>
      <c r="E63" s="60">
        <f t="shared" si="6"/>
        <v>8137.0051253644888</v>
      </c>
      <c r="F63" s="60">
        <f t="shared" si="7"/>
        <v>8137</v>
      </c>
      <c r="G63" s="61">
        <f t="shared" si="12"/>
        <v>1.6210999965551309E-3</v>
      </c>
      <c r="H63" s="60"/>
      <c r="I63" s="60"/>
      <c r="J63" s="60"/>
      <c r="K63" s="60">
        <f t="shared" si="13"/>
        <v>1.6210999965551309E-3</v>
      </c>
      <c r="L63" s="60"/>
      <c r="M63" s="60"/>
      <c r="N63" s="60"/>
      <c r="O63" s="60">
        <f t="shared" ca="1" si="8"/>
        <v>2.1419983477301494E-3</v>
      </c>
      <c r="P63" s="60"/>
      <c r="Q63" s="62">
        <f t="shared" si="9"/>
        <v>42165.498509999998</v>
      </c>
      <c r="R63" s="60"/>
      <c r="S63" s="60"/>
      <c r="T63" s="60"/>
      <c r="U63" s="60"/>
      <c r="V63" s="60"/>
    </row>
    <row r="64" spans="1:22" ht="12" customHeight="1" x14ac:dyDescent="0.2">
      <c r="A64" s="58" t="s">
        <v>111</v>
      </c>
      <c r="B64" s="59" t="s">
        <v>43</v>
      </c>
      <c r="C64" s="57">
        <v>57296.757109999999</v>
      </c>
      <c r="D64" s="64"/>
      <c r="E64" s="60">
        <f t="shared" si="6"/>
        <v>8493.509304918869</v>
      </c>
      <c r="F64" s="60">
        <f t="shared" si="7"/>
        <v>8493.5</v>
      </c>
      <c r="G64" s="61">
        <f t="shared" si="12"/>
        <v>2.9430499998852611E-3</v>
      </c>
      <c r="H64" s="60"/>
      <c r="I64" s="60"/>
      <c r="J64" s="60"/>
      <c r="K64" s="60">
        <f t="shared" si="13"/>
        <v>2.9430499998852611E-3</v>
      </c>
      <c r="L64" s="60"/>
      <c r="M64" s="60"/>
      <c r="N64" s="60"/>
      <c r="O64" s="60">
        <f t="shared" ca="1" si="8"/>
        <v>2.8086711921627948E-3</v>
      </c>
      <c r="P64" s="60"/>
      <c r="Q64" s="62">
        <f t="shared" si="9"/>
        <v>42278.257109999999</v>
      </c>
      <c r="R64" s="60"/>
      <c r="S64" s="60"/>
      <c r="T64" s="60"/>
      <c r="U64" s="60"/>
      <c r="V64" s="60"/>
    </row>
    <row r="65" spans="1:22" ht="12" customHeight="1" x14ac:dyDescent="0.2">
      <c r="A65" s="50" t="s">
        <v>105</v>
      </c>
      <c r="B65" s="51" t="s">
        <v>44</v>
      </c>
      <c r="C65" s="50">
        <v>57516.430699999997</v>
      </c>
      <c r="D65" s="50">
        <v>1.2E-2</v>
      </c>
      <c r="E65" s="60">
        <f t="shared" si="6"/>
        <v>9188.0421651416291</v>
      </c>
      <c r="F65" s="60">
        <f t="shared" si="7"/>
        <v>9188</v>
      </c>
      <c r="G65" s="61">
        <f t="shared" si="12"/>
        <v>1.3336399999388959E-2</v>
      </c>
      <c r="H65" s="60"/>
      <c r="I65" s="60"/>
      <c r="J65" s="60"/>
      <c r="K65" s="60">
        <f t="shared" si="13"/>
        <v>1.3336399999388959E-2</v>
      </c>
      <c r="L65" s="60"/>
      <c r="M65" s="60"/>
      <c r="N65" s="60"/>
      <c r="O65" s="60">
        <f t="shared" ca="1" si="8"/>
        <v>4.1074209550196646E-3</v>
      </c>
      <c r="P65" s="60"/>
      <c r="Q65" s="62">
        <f t="shared" si="9"/>
        <v>42497.930699999997</v>
      </c>
      <c r="R65" s="60"/>
      <c r="S65" s="60"/>
      <c r="T65" s="60"/>
      <c r="U65" s="60"/>
      <c r="V65" s="60"/>
    </row>
    <row r="66" spans="1:22" ht="12" customHeight="1" x14ac:dyDescent="0.2">
      <c r="A66" s="63" t="s">
        <v>107</v>
      </c>
      <c r="B66" s="60"/>
      <c r="C66" s="60">
        <v>57522.911999999997</v>
      </c>
      <c r="D66" s="60">
        <v>2.9999999999999997E-4</v>
      </c>
      <c r="E66" s="60">
        <f t="shared" si="6"/>
        <v>9208.5338219992482</v>
      </c>
      <c r="F66" s="60">
        <f t="shared" si="7"/>
        <v>9208.5</v>
      </c>
      <c r="G66" s="61">
        <f t="shared" si="12"/>
        <v>1.0697549994802102E-2</v>
      </c>
      <c r="H66" s="60"/>
      <c r="I66" s="60"/>
      <c r="J66" s="60"/>
      <c r="K66" s="60">
        <f t="shared" si="13"/>
        <v>1.0697549994802102E-2</v>
      </c>
      <c r="L66" s="60"/>
      <c r="M66" s="60"/>
      <c r="N66" s="60"/>
      <c r="O66" s="60">
        <f t="shared" ca="1" si="8"/>
        <v>4.1457569811371095E-3</v>
      </c>
      <c r="P66" s="60"/>
      <c r="Q66" s="62">
        <f t="shared" si="9"/>
        <v>42504.411999999997</v>
      </c>
      <c r="R66" s="60"/>
      <c r="S66" s="60"/>
      <c r="T66" s="60"/>
      <c r="U66" s="60"/>
      <c r="V66" s="60"/>
    </row>
    <row r="67" spans="1:22" ht="12" customHeight="1" x14ac:dyDescent="0.2">
      <c r="A67" s="58" t="s">
        <v>111</v>
      </c>
      <c r="B67" s="59" t="s">
        <v>43</v>
      </c>
      <c r="C67" s="57">
        <v>57522.911999999997</v>
      </c>
      <c r="D67" s="55">
        <v>1E-3</v>
      </c>
      <c r="E67" s="60">
        <f t="shared" si="6"/>
        <v>9208.5338219992482</v>
      </c>
      <c r="F67" s="60">
        <f t="shared" si="7"/>
        <v>9208.5</v>
      </c>
      <c r="G67" s="61">
        <f t="shared" si="12"/>
        <v>1.0697549994802102E-2</v>
      </c>
      <c r="H67" s="60"/>
      <c r="I67" s="60"/>
      <c r="J67" s="60"/>
      <c r="K67" s="60">
        <f t="shared" si="13"/>
        <v>1.0697549994802102E-2</v>
      </c>
      <c r="L67" s="60"/>
      <c r="M67" s="60"/>
      <c r="N67" s="60"/>
      <c r="O67" s="60">
        <f t="shared" ca="1" si="8"/>
        <v>4.1457569811371095E-3</v>
      </c>
      <c r="P67" s="60"/>
      <c r="Q67" s="62">
        <f t="shared" si="9"/>
        <v>42504.411999999997</v>
      </c>
      <c r="R67" s="60"/>
      <c r="S67" s="60"/>
      <c r="T67" s="60"/>
      <c r="U67" s="60"/>
      <c r="V67" s="60"/>
    </row>
    <row r="68" spans="1:22" ht="12" customHeight="1" x14ac:dyDescent="0.2">
      <c r="A68" s="58" t="s">
        <v>111</v>
      </c>
      <c r="B68" s="59" t="s">
        <v>43</v>
      </c>
      <c r="C68" s="57">
        <v>58027.71011</v>
      </c>
      <c r="D68" s="64"/>
      <c r="E68" s="60">
        <f t="shared" ref="E68:E77" si="14">+(C68-C$7)/C$8</f>
        <v>10804.533027790658</v>
      </c>
      <c r="F68" s="60">
        <f t="shared" ref="F68:F77" si="15">ROUND(2*E68,0)/2</f>
        <v>10804.5</v>
      </c>
      <c r="G68" s="61">
        <f t="shared" si="12"/>
        <v>1.044634999561822E-2</v>
      </c>
      <c r="H68" s="60"/>
      <c r="I68" s="60"/>
      <c r="J68" s="60"/>
      <c r="K68" s="60">
        <f t="shared" si="13"/>
        <v>1.044634999561822E-2</v>
      </c>
      <c r="L68" s="60"/>
      <c r="M68" s="60"/>
      <c r="N68" s="60"/>
      <c r="O68" s="60">
        <f t="shared" ref="O68:O77" ca="1" si="16">+C$11+C$12*$F68</f>
        <v>7.1303568681343188E-3</v>
      </c>
      <c r="P68" s="60"/>
      <c r="Q68" s="62">
        <f t="shared" ref="Q68:Q77" si="17">+C68-15018.5</f>
        <v>43009.21011</v>
      </c>
      <c r="R68" s="60"/>
      <c r="S68" s="60"/>
      <c r="T68" s="60"/>
      <c r="U68" s="60"/>
      <c r="V68" s="60"/>
    </row>
    <row r="69" spans="1:22" ht="12" customHeight="1" x14ac:dyDescent="0.2">
      <c r="A69" s="63" t="s">
        <v>108</v>
      </c>
      <c r="B69" s="60"/>
      <c r="C69" s="60">
        <v>58545.000500000002</v>
      </c>
      <c r="D69" s="60">
        <v>8.0000000000000004E-4</v>
      </c>
      <c r="E69" s="60">
        <f t="shared" si="14"/>
        <v>12440.028556099047</v>
      </c>
      <c r="F69" s="60">
        <f t="shared" si="15"/>
        <v>12440</v>
      </c>
      <c r="G69" s="61">
        <f t="shared" si="12"/>
        <v>9.0320000017527491E-3</v>
      </c>
      <c r="H69" s="60"/>
      <c r="I69" s="60"/>
      <c r="J69" s="60"/>
      <c r="K69" s="60">
        <f t="shared" si="13"/>
        <v>9.0320000017527491E-3</v>
      </c>
      <c r="L69" s="60"/>
      <c r="M69" s="60"/>
      <c r="N69" s="60"/>
      <c r="O69" s="60">
        <f t="shared" ca="1" si="16"/>
        <v>1.0188823732284656E-2</v>
      </c>
      <c r="P69" s="60"/>
      <c r="Q69" s="62">
        <f t="shared" si="17"/>
        <v>43526.500500000002</v>
      </c>
      <c r="R69" s="60"/>
      <c r="S69" s="60"/>
      <c r="T69" s="60"/>
      <c r="U69" s="60"/>
      <c r="V69" s="60"/>
    </row>
    <row r="70" spans="1:22" ht="12" customHeight="1" x14ac:dyDescent="0.2">
      <c r="A70" s="58" t="s">
        <v>111</v>
      </c>
      <c r="B70" s="59" t="s">
        <v>44</v>
      </c>
      <c r="C70" s="57">
        <v>58993.8174</v>
      </c>
      <c r="D70" s="55">
        <v>2.9999999999999997E-4</v>
      </c>
      <c r="E70" s="60">
        <f t="shared" si="14"/>
        <v>13859.034296722273</v>
      </c>
      <c r="F70" s="60">
        <f t="shared" si="15"/>
        <v>13859</v>
      </c>
      <c r="G70" s="61">
        <f t="shared" si="12"/>
        <v>1.0847699995792937E-2</v>
      </c>
      <c r="H70" s="60"/>
      <c r="I70" s="60"/>
      <c r="J70" s="60"/>
      <c r="K70" s="60">
        <f t="shared" si="13"/>
        <v>1.0847699995792937E-2</v>
      </c>
      <c r="L70" s="60"/>
      <c r="M70" s="60"/>
      <c r="N70" s="60"/>
      <c r="O70" s="60">
        <f t="shared" ca="1" si="16"/>
        <v>1.284242475963368E-2</v>
      </c>
      <c r="P70" s="60"/>
      <c r="Q70" s="62">
        <f t="shared" si="17"/>
        <v>43975.3174</v>
      </c>
      <c r="R70" s="60"/>
      <c r="S70" s="60"/>
      <c r="T70" s="60"/>
      <c r="U70" s="60"/>
      <c r="V70" s="60"/>
    </row>
    <row r="71" spans="1:22" ht="12" customHeight="1" x14ac:dyDescent="0.2">
      <c r="A71" s="58" t="s">
        <v>111</v>
      </c>
      <c r="B71" s="59" t="s">
        <v>43</v>
      </c>
      <c r="C71" s="57">
        <v>59023.710099999997</v>
      </c>
      <c r="D71" s="55">
        <v>8.0000000000000004E-4</v>
      </c>
      <c r="E71" s="60">
        <f t="shared" si="14"/>
        <v>13953.544804019844</v>
      </c>
      <c r="F71" s="60">
        <f t="shared" si="15"/>
        <v>13953.5</v>
      </c>
      <c r="G71" s="61">
        <f t="shared" si="12"/>
        <v>1.4171049995638896E-2</v>
      </c>
      <c r="H71" s="60"/>
      <c r="I71" s="60"/>
      <c r="J71" s="60"/>
      <c r="K71" s="60">
        <f t="shared" si="13"/>
        <v>1.4171049995638896E-2</v>
      </c>
      <c r="L71" s="60"/>
      <c r="M71" s="60"/>
      <c r="N71" s="60"/>
      <c r="O71" s="60">
        <f t="shared" ca="1" si="16"/>
        <v>1.3019144489784831E-2</v>
      </c>
      <c r="P71" s="60"/>
      <c r="Q71" s="62">
        <f t="shared" si="17"/>
        <v>44005.210099999997</v>
      </c>
      <c r="R71" s="60"/>
      <c r="S71" s="60"/>
      <c r="T71" s="60"/>
      <c r="U71" s="60"/>
      <c r="V71" s="60"/>
    </row>
    <row r="72" spans="1:22" ht="12" customHeight="1" x14ac:dyDescent="0.2">
      <c r="A72" s="58" t="s">
        <v>111</v>
      </c>
      <c r="B72" s="59" t="s">
        <v>44</v>
      </c>
      <c r="C72" s="57">
        <v>59023.860099999998</v>
      </c>
      <c r="D72" s="55">
        <v>5.9999999999999995E-4</v>
      </c>
      <c r="E72" s="60">
        <f t="shared" si="14"/>
        <v>13954.01905278609</v>
      </c>
      <c r="F72" s="60">
        <f t="shared" si="15"/>
        <v>13954</v>
      </c>
      <c r="G72" s="61">
        <f t="shared" si="12"/>
        <v>6.026199996995274E-3</v>
      </c>
      <c r="H72" s="60"/>
      <c r="I72" s="60"/>
      <c r="J72" s="60"/>
      <c r="K72" s="60">
        <f t="shared" si="13"/>
        <v>6.026199996995274E-3</v>
      </c>
      <c r="L72" s="60"/>
      <c r="M72" s="60"/>
      <c r="N72" s="60"/>
      <c r="O72" s="60">
        <f t="shared" ca="1" si="16"/>
        <v>1.3020079514812086E-2</v>
      </c>
      <c r="P72" s="60"/>
      <c r="Q72" s="62">
        <f t="shared" si="17"/>
        <v>44005.360099999998</v>
      </c>
      <c r="R72" s="60"/>
      <c r="S72" s="60"/>
      <c r="T72" s="60"/>
      <c r="U72" s="60"/>
      <c r="V72" s="60"/>
    </row>
    <row r="73" spans="1:22" ht="12" customHeight="1" x14ac:dyDescent="0.2">
      <c r="A73" s="58" t="s">
        <v>111</v>
      </c>
      <c r="B73" s="59" t="s">
        <v>43</v>
      </c>
      <c r="C73" s="57">
        <v>59024.658100000001</v>
      </c>
      <c r="D73" s="55">
        <v>1E-4</v>
      </c>
      <c r="E73" s="60">
        <f t="shared" si="14"/>
        <v>13956.542056222506</v>
      </c>
      <c r="F73" s="60">
        <f t="shared" si="15"/>
        <v>13956.5</v>
      </c>
      <c r="G73" s="61">
        <f t="shared" si="12"/>
        <v>1.3301949999004137E-2</v>
      </c>
      <c r="H73" s="60"/>
      <c r="I73" s="60"/>
      <c r="J73" s="60"/>
      <c r="K73" s="60">
        <f t="shared" si="13"/>
        <v>1.3301949999004137E-2</v>
      </c>
      <c r="L73" s="60"/>
      <c r="M73" s="60"/>
      <c r="N73" s="60"/>
      <c r="O73" s="60">
        <f t="shared" ca="1" si="16"/>
        <v>1.3024754639948358E-2</v>
      </c>
      <c r="P73" s="60"/>
      <c r="Q73" s="62">
        <f t="shared" si="17"/>
        <v>44006.158100000001</v>
      </c>
      <c r="R73" s="60"/>
      <c r="S73" s="60"/>
      <c r="T73" s="60"/>
      <c r="U73" s="60"/>
      <c r="V73" s="60"/>
    </row>
    <row r="74" spans="1:22" ht="12" customHeight="1" x14ac:dyDescent="0.2">
      <c r="A74" s="58" t="s">
        <v>111</v>
      </c>
      <c r="B74" s="59" t="s">
        <v>44</v>
      </c>
      <c r="C74" s="57">
        <v>59024.814899999998</v>
      </c>
      <c r="D74" s="55">
        <v>8.0000000000000004E-4</v>
      </c>
      <c r="E74" s="60">
        <f t="shared" si="14"/>
        <v>13957.037804266141</v>
      </c>
      <c r="F74" s="60">
        <f t="shared" si="15"/>
        <v>13957</v>
      </c>
      <c r="G74" s="61">
        <f t="shared" si="12"/>
        <v>1.1957099995925091E-2</v>
      </c>
      <c r="H74" s="60"/>
      <c r="I74" s="60"/>
      <c r="J74" s="60"/>
      <c r="K74" s="60">
        <f t="shared" si="13"/>
        <v>1.1957099995925091E-2</v>
      </c>
      <c r="L74" s="60"/>
      <c r="M74" s="60"/>
      <c r="N74" s="60"/>
      <c r="O74" s="60">
        <f t="shared" ca="1" si="16"/>
        <v>1.3025689664975613E-2</v>
      </c>
      <c r="P74" s="60"/>
      <c r="Q74" s="62">
        <f t="shared" si="17"/>
        <v>44006.314899999998</v>
      </c>
      <c r="R74" s="60"/>
      <c r="S74" s="60"/>
      <c r="T74" s="60"/>
      <c r="U74" s="60"/>
      <c r="V74" s="60"/>
    </row>
    <row r="75" spans="1:22" ht="12" customHeight="1" x14ac:dyDescent="0.2">
      <c r="A75" s="58" t="s">
        <v>111</v>
      </c>
      <c r="B75" s="59" t="s">
        <v>44</v>
      </c>
      <c r="C75" s="57">
        <v>59027.661099999998</v>
      </c>
      <c r="D75" s="55">
        <v>1E-4</v>
      </c>
      <c r="E75" s="60">
        <f t="shared" si="14"/>
        <v>13966.036516522658</v>
      </c>
      <c r="F75" s="60">
        <f t="shared" si="15"/>
        <v>13966</v>
      </c>
      <c r="G75" s="61">
        <f t="shared" si="12"/>
        <v>1.1549799994099885E-2</v>
      </c>
      <c r="H75" s="60"/>
      <c r="I75" s="60"/>
      <c r="J75" s="60"/>
      <c r="K75" s="60">
        <f t="shared" si="13"/>
        <v>1.1549799994099885E-2</v>
      </c>
      <c r="L75" s="60"/>
      <c r="M75" s="60"/>
      <c r="N75" s="60"/>
      <c r="O75" s="60">
        <f t="shared" ca="1" si="16"/>
        <v>1.3042520115466198E-2</v>
      </c>
      <c r="P75" s="60"/>
      <c r="Q75" s="62">
        <f t="shared" si="17"/>
        <v>44009.161099999998</v>
      </c>
      <c r="R75" s="60"/>
      <c r="S75" s="60"/>
      <c r="T75" s="60"/>
      <c r="U75" s="60"/>
      <c r="V75" s="60"/>
    </row>
    <row r="76" spans="1:22" ht="12" customHeight="1" x14ac:dyDescent="0.2">
      <c r="A76" s="58" t="s">
        <v>111</v>
      </c>
      <c r="B76" s="59" t="s">
        <v>43</v>
      </c>
      <c r="C76" s="57">
        <v>59027.820699999997</v>
      </c>
      <c r="D76" s="55">
        <v>2.9999999999999997E-4</v>
      </c>
      <c r="E76" s="60">
        <f t="shared" si="14"/>
        <v>13966.541117209936</v>
      </c>
      <c r="F76" s="60">
        <f t="shared" si="15"/>
        <v>13966.5</v>
      </c>
      <c r="G76" s="61">
        <f t="shared" si="12"/>
        <v>1.3004949993046466E-2</v>
      </c>
      <c r="H76" s="60"/>
      <c r="I76" s="60"/>
      <c r="J76" s="60"/>
      <c r="K76" s="60">
        <f t="shared" si="13"/>
        <v>1.3004949993046466E-2</v>
      </c>
      <c r="L76" s="60"/>
      <c r="M76" s="60"/>
      <c r="N76" s="60"/>
      <c r="O76" s="60">
        <f t="shared" ca="1" si="16"/>
        <v>1.3043455140493453E-2</v>
      </c>
      <c r="P76" s="60"/>
      <c r="Q76" s="62">
        <f t="shared" si="17"/>
        <v>44009.320699999997</v>
      </c>
      <c r="R76" s="60"/>
      <c r="S76" s="60"/>
      <c r="T76" s="60"/>
      <c r="U76" s="60"/>
      <c r="V76" s="60"/>
    </row>
    <row r="77" spans="1:22" ht="12" customHeight="1" x14ac:dyDescent="0.2">
      <c r="A77" s="55" t="s">
        <v>109</v>
      </c>
      <c r="B77" s="56" t="s">
        <v>44</v>
      </c>
      <c r="C77" s="57">
        <v>59365.459000000003</v>
      </c>
      <c r="D77" s="55">
        <v>1.5E-3</v>
      </c>
      <c r="E77" s="60">
        <f t="shared" si="14"/>
        <v>15034.038098616558</v>
      </c>
      <c r="F77" s="60">
        <f t="shared" si="15"/>
        <v>15034</v>
      </c>
      <c r="G77" s="61">
        <f t="shared" si="12"/>
        <v>1.2050199999066535E-2</v>
      </c>
      <c r="H77" s="60"/>
      <c r="I77" s="60"/>
      <c r="J77" s="60"/>
      <c r="K77" s="60">
        <f t="shared" si="13"/>
        <v>1.2050199999066535E-2</v>
      </c>
      <c r="L77" s="60"/>
      <c r="M77" s="60"/>
      <c r="N77" s="60"/>
      <c r="O77" s="60">
        <f t="shared" ca="1" si="16"/>
        <v>1.5039733573682375E-2</v>
      </c>
      <c r="P77" s="60"/>
      <c r="Q77" s="62">
        <f t="shared" si="17"/>
        <v>44346.959000000003</v>
      </c>
      <c r="R77" s="60"/>
      <c r="S77" s="60"/>
      <c r="T77" s="60"/>
      <c r="U77" s="60"/>
      <c r="V77" s="60"/>
    </row>
    <row r="78" spans="1:22" ht="12" customHeight="1" x14ac:dyDescent="0.2">
      <c r="A78" s="60"/>
      <c r="B78" s="60"/>
      <c r="C78" s="60"/>
      <c r="D78" s="60"/>
      <c r="E78" s="60"/>
      <c r="F78" s="60"/>
      <c r="G78" s="61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</row>
    <row r="79" spans="1:22" ht="12" customHeight="1" x14ac:dyDescent="0.2">
      <c r="A79" s="60"/>
      <c r="B79" s="60"/>
      <c r="C79" s="60"/>
      <c r="D79" s="60"/>
      <c r="E79" s="60"/>
      <c r="F79" s="60"/>
      <c r="G79" s="61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</row>
    <row r="80" spans="1:22" ht="12" customHeight="1" x14ac:dyDescent="0.2">
      <c r="A80" s="60"/>
      <c r="B80" s="60"/>
      <c r="C80" s="60"/>
      <c r="D80" s="60"/>
      <c r="E80" s="60"/>
      <c r="F80" s="60"/>
      <c r="G80" s="61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</row>
    <row r="81" spans="3:7" s="60" customFormat="1" ht="12" customHeight="1" x14ac:dyDescent="0.2">
      <c r="G81" s="61"/>
    </row>
    <row r="82" spans="3:7" s="60" customFormat="1" ht="12" customHeight="1" x14ac:dyDescent="0.2">
      <c r="G82" s="61"/>
    </row>
    <row r="83" spans="3:7" s="60" customFormat="1" ht="12" customHeight="1" x14ac:dyDescent="0.2">
      <c r="C83" s="61"/>
      <c r="D83" s="61"/>
      <c r="G83" s="61"/>
    </row>
    <row r="84" spans="3:7" s="60" customFormat="1" ht="12" customHeight="1" x14ac:dyDescent="0.2">
      <c r="C84" s="61"/>
      <c r="D84" s="61"/>
      <c r="G84" s="61"/>
    </row>
    <row r="85" spans="3:7" s="60" customFormat="1" ht="12" customHeight="1" x14ac:dyDescent="0.2">
      <c r="C85" s="61"/>
      <c r="D85" s="61"/>
      <c r="G85" s="61"/>
    </row>
    <row r="86" spans="3:7" s="60" customFormat="1" ht="12" customHeight="1" x14ac:dyDescent="0.2">
      <c r="C86" s="61"/>
      <c r="D86" s="61"/>
      <c r="G86" s="61"/>
    </row>
    <row r="87" spans="3:7" s="60" customFormat="1" ht="12" customHeight="1" x14ac:dyDescent="0.2">
      <c r="C87" s="61"/>
      <c r="D87" s="61"/>
      <c r="G87" s="61"/>
    </row>
    <row r="88" spans="3:7" s="60" customFormat="1" ht="12" customHeight="1" x14ac:dyDescent="0.2">
      <c r="C88" s="61"/>
      <c r="D88" s="61"/>
      <c r="G88" s="61"/>
    </row>
    <row r="89" spans="3:7" s="60" customFormat="1" ht="12" customHeight="1" x14ac:dyDescent="0.2">
      <c r="C89" s="61"/>
      <c r="D89" s="61"/>
      <c r="G89" s="61"/>
    </row>
    <row r="90" spans="3:7" s="60" customFormat="1" ht="12" customHeight="1" x14ac:dyDescent="0.2">
      <c r="C90" s="61"/>
      <c r="D90" s="61"/>
      <c r="G90" s="61"/>
    </row>
    <row r="91" spans="3:7" s="60" customFormat="1" ht="12" customHeight="1" x14ac:dyDescent="0.2">
      <c r="C91" s="61"/>
      <c r="D91" s="61"/>
      <c r="G91" s="61"/>
    </row>
    <row r="92" spans="3:7" s="60" customFormat="1" ht="12" customHeight="1" x14ac:dyDescent="0.2">
      <c r="C92" s="61"/>
      <c r="D92" s="61"/>
      <c r="G92" s="61"/>
    </row>
    <row r="93" spans="3:7" s="60" customFormat="1" ht="12" customHeight="1" x14ac:dyDescent="0.2">
      <c r="C93" s="61"/>
      <c r="D93" s="61"/>
      <c r="G93" s="61"/>
    </row>
    <row r="94" spans="3:7" s="60" customFormat="1" ht="12" customHeight="1" x14ac:dyDescent="0.2">
      <c r="C94" s="61"/>
      <c r="D94" s="61"/>
      <c r="G94" s="61"/>
    </row>
    <row r="95" spans="3:7" s="60" customFormat="1" ht="12" customHeight="1" x14ac:dyDescent="0.2">
      <c r="C95" s="61"/>
      <c r="D95" s="61"/>
      <c r="G95" s="61"/>
    </row>
    <row r="96" spans="3:7" s="60" customFormat="1" ht="12" customHeight="1" x14ac:dyDescent="0.2">
      <c r="C96" s="61"/>
      <c r="D96" s="61"/>
      <c r="G96" s="61"/>
    </row>
    <row r="97" spans="1:22" ht="12" customHeight="1" x14ac:dyDescent="0.2">
      <c r="A97" s="60"/>
      <c r="B97" s="60"/>
      <c r="C97" s="61"/>
      <c r="D97" s="61"/>
      <c r="E97" s="60"/>
      <c r="F97" s="60"/>
      <c r="G97" s="61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</row>
    <row r="98" spans="1:22" ht="12" customHeight="1" x14ac:dyDescent="0.2">
      <c r="A98" s="60"/>
      <c r="B98" s="60"/>
      <c r="C98" s="61"/>
      <c r="D98" s="61"/>
      <c r="E98" s="60"/>
      <c r="F98" s="60"/>
      <c r="G98" s="61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</row>
    <row r="99" spans="1:22" ht="12" customHeight="1" x14ac:dyDescent="0.2">
      <c r="A99" s="60"/>
      <c r="B99" s="60"/>
      <c r="C99" s="61"/>
      <c r="D99" s="61"/>
      <c r="E99" s="60"/>
      <c r="F99" s="60"/>
      <c r="G99" s="61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</row>
    <row r="100" spans="1:22" ht="12" customHeight="1" x14ac:dyDescent="0.2">
      <c r="A100" s="60"/>
      <c r="B100" s="60"/>
      <c r="C100" s="61"/>
      <c r="D100" s="61"/>
      <c r="E100" s="60"/>
      <c r="F100" s="60"/>
      <c r="G100" s="61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</row>
    <row r="101" spans="1:22" ht="12" customHeight="1" x14ac:dyDescent="0.2">
      <c r="A101" s="60"/>
      <c r="B101" s="60"/>
      <c r="C101" s="61"/>
      <c r="D101" s="61"/>
      <c r="E101" s="60"/>
      <c r="F101" s="60"/>
      <c r="G101" s="61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</row>
    <row r="102" spans="1:22" ht="12" customHeight="1" x14ac:dyDescent="0.2">
      <c r="A102" s="60"/>
      <c r="B102" s="60"/>
      <c r="C102" s="61"/>
      <c r="D102" s="61"/>
      <c r="E102" s="60"/>
      <c r="F102" s="60"/>
      <c r="G102" s="61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</row>
    <row r="103" spans="1:22" ht="12" customHeight="1" x14ac:dyDescent="0.2">
      <c r="A103" s="60"/>
      <c r="B103" s="60"/>
      <c r="C103" s="61"/>
      <c r="D103" s="61"/>
      <c r="E103" s="60"/>
      <c r="F103" s="60"/>
      <c r="G103" s="61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</row>
    <row r="104" spans="1:22" ht="12" customHeight="1" x14ac:dyDescent="0.2">
      <c r="A104" s="60"/>
      <c r="B104" s="60"/>
      <c r="C104" s="61"/>
      <c r="D104" s="61"/>
      <c r="E104" s="60"/>
      <c r="F104" s="60"/>
      <c r="G104" s="61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</row>
    <row r="105" spans="1:22" ht="12" customHeight="1" x14ac:dyDescent="0.2">
      <c r="A105" s="60"/>
      <c r="B105" s="60"/>
      <c r="C105" s="61"/>
      <c r="D105" s="61"/>
      <c r="E105" s="60"/>
      <c r="F105" s="60"/>
      <c r="G105" s="61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</row>
    <row r="106" spans="1:22" ht="12" customHeight="1" x14ac:dyDescent="0.2">
      <c r="A106" s="60"/>
      <c r="B106" s="60"/>
      <c r="C106" s="61"/>
      <c r="D106" s="61"/>
      <c r="E106" s="60"/>
      <c r="F106" s="60"/>
      <c r="G106" s="61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</row>
    <row r="107" spans="1:22" ht="12" customHeight="1" x14ac:dyDescent="0.2">
      <c r="A107" s="60"/>
      <c r="B107" s="60"/>
      <c r="C107" s="61"/>
      <c r="D107" s="61"/>
      <c r="E107" s="60"/>
      <c r="F107" s="60"/>
      <c r="G107" s="61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</row>
    <row r="108" spans="1:22" ht="12" customHeight="1" x14ac:dyDescent="0.2">
      <c r="A108" s="60"/>
      <c r="B108" s="60"/>
      <c r="C108" s="61"/>
      <c r="D108" s="61"/>
      <c r="E108" s="60"/>
      <c r="F108" s="60"/>
      <c r="G108" s="61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</row>
    <row r="109" spans="1:22" ht="12" customHeight="1" x14ac:dyDescent="0.2">
      <c r="A109" s="60"/>
      <c r="B109" s="60"/>
      <c r="C109" s="61"/>
      <c r="D109" s="61"/>
      <c r="E109" s="60"/>
      <c r="F109" s="60"/>
      <c r="G109" s="61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</row>
    <row r="110" spans="1:22" x14ac:dyDescent="0.2">
      <c r="C110" s="8"/>
      <c r="D110" s="8"/>
    </row>
    <row r="111" spans="1:22" x14ac:dyDescent="0.2">
      <c r="C111" s="8"/>
      <c r="D111" s="8"/>
    </row>
    <row r="112" spans="1:22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</sheetData>
  <sortState xmlns:xlrd2="http://schemas.microsoft.com/office/spreadsheetml/2017/richdata2" ref="A21:Y77">
    <sortCondition ref="C21:C77"/>
  </sortState>
  <phoneticPr fontId="7" type="noConversion"/>
  <pageMargins left="0.75" right="0.75" top="1" bottom="1" header="0.5" footer="0.5"/>
  <pageSetup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923"/>
  <sheetViews>
    <sheetView workbookViewId="0">
      <pane xSplit="14" ySplit="21" topLeftCell="O64" activePane="bottomRight" state="frozen"/>
      <selection pane="topRight" activeCell="O1" sqref="O1"/>
      <selection pane="bottomLeft" activeCell="A22" sqref="A22"/>
      <selection pane="bottomRight" activeCell="C18" sqref="C18:D1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8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2" max="16384" width="10.28515625" style="60"/>
  </cols>
  <sheetData>
    <row r="1" spans="1:21" ht="20.25" x14ac:dyDescent="0.3">
      <c r="A1" s="1" t="s">
        <v>39</v>
      </c>
    </row>
    <row r="2" spans="1:21" s="73" customFormat="1" ht="12.95" customHeight="1" x14ac:dyDescent="0.2">
      <c r="A2" s="70" t="s">
        <v>23</v>
      </c>
      <c r="B2" s="70" t="s">
        <v>40</v>
      </c>
      <c r="C2" s="71"/>
      <c r="D2" s="71"/>
      <c r="E2" s="30" t="s">
        <v>38</v>
      </c>
      <c r="F2" s="70" t="s">
        <v>13</v>
      </c>
      <c r="G2" s="72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s="73" customFormat="1" ht="12.95" customHeight="1" thickBot="1" x14ac:dyDescent="0.25">
      <c r="A3" s="70"/>
      <c r="B3" s="70"/>
      <c r="C3" s="70"/>
      <c r="D3" s="70"/>
      <c r="E3" s="70"/>
      <c r="F3" s="70"/>
      <c r="G3" s="72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1" s="73" customFormat="1" ht="12.95" customHeight="1" thickTop="1" thickBot="1" x14ac:dyDescent="0.25">
      <c r="A4" s="74" t="s">
        <v>0</v>
      </c>
      <c r="B4" s="70"/>
      <c r="C4" s="75" t="s">
        <v>37</v>
      </c>
      <c r="D4" s="76" t="s">
        <v>37</v>
      </c>
      <c r="E4" s="70"/>
      <c r="F4" s="70"/>
      <c r="G4" s="72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1:21" s="73" customFormat="1" ht="12.95" customHeight="1" thickTop="1" x14ac:dyDescent="0.2">
      <c r="A5" s="77" t="s">
        <v>28</v>
      </c>
      <c r="B5" s="70"/>
      <c r="C5" s="78">
        <v>-9.5</v>
      </c>
      <c r="D5" s="70" t="s">
        <v>29</v>
      </c>
      <c r="E5" s="70"/>
      <c r="F5" s="70"/>
      <c r="G5" s="72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</row>
    <row r="6" spans="1:21" s="73" customFormat="1" ht="12.95" customHeight="1" x14ac:dyDescent="0.2">
      <c r="A6" s="74" t="s">
        <v>1</v>
      </c>
      <c r="B6" s="70"/>
      <c r="C6" s="70"/>
      <c r="D6" s="70"/>
      <c r="E6" s="70"/>
      <c r="F6" s="70"/>
      <c r="G6" s="72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</row>
    <row r="7" spans="1:21" s="73" customFormat="1" ht="12.95" customHeight="1" x14ac:dyDescent="0.2">
      <c r="A7" s="70" t="s">
        <v>2</v>
      </c>
      <c r="B7" s="70"/>
      <c r="C7" s="113">
        <v>54610.347600000001</v>
      </c>
      <c r="D7" s="79" t="s">
        <v>41</v>
      </c>
      <c r="E7" s="70"/>
      <c r="F7" s="70"/>
      <c r="G7" s="72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</row>
    <row r="8" spans="1:21" s="73" customFormat="1" ht="12.95" customHeight="1" x14ac:dyDescent="0.2">
      <c r="A8" s="70" t="s">
        <v>3</v>
      </c>
      <c r="B8" s="70"/>
      <c r="C8" s="113">
        <v>0.31628824999999999</v>
      </c>
      <c r="D8" s="79" t="s">
        <v>41</v>
      </c>
      <c r="E8" s="70"/>
      <c r="F8" s="70"/>
      <c r="G8" s="72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</row>
    <row r="9" spans="1:21" s="73" customFormat="1" ht="12.95" customHeight="1" x14ac:dyDescent="0.2">
      <c r="A9" s="80" t="s">
        <v>32</v>
      </c>
      <c r="B9" s="81">
        <v>45</v>
      </c>
      <c r="C9" s="82" t="str">
        <f>"F"&amp;B9</f>
        <v>F45</v>
      </c>
      <c r="D9" s="83" t="str">
        <f>"G"&amp;B9</f>
        <v>G45</v>
      </c>
      <c r="E9" s="70"/>
      <c r="F9" s="70"/>
      <c r="G9" s="72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</row>
    <row r="10" spans="1:21" s="73" customFormat="1" ht="12.95" customHeight="1" thickBot="1" x14ac:dyDescent="0.25">
      <c r="A10" s="70"/>
      <c r="B10" s="70"/>
      <c r="C10" s="84" t="s">
        <v>19</v>
      </c>
      <c r="D10" s="84" t="s">
        <v>20</v>
      </c>
      <c r="E10" s="70"/>
      <c r="F10" s="70"/>
      <c r="G10" s="72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</row>
    <row r="11" spans="1:21" s="73" customFormat="1" ht="12.95" customHeight="1" x14ac:dyDescent="0.2">
      <c r="A11" s="70" t="s">
        <v>15</v>
      </c>
      <c r="B11" s="70"/>
      <c r="C11" s="83">
        <f ca="1">INTERCEPT(INDIRECT($D$9):G975,INDIRECT($C$9):F975)</f>
        <v>-1.3074598946878669E-2</v>
      </c>
      <c r="D11" s="71"/>
      <c r="E11" s="70"/>
      <c r="F11" s="70"/>
      <c r="G11" s="72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</row>
    <row r="12" spans="1:21" s="73" customFormat="1" ht="12.95" customHeight="1" x14ac:dyDescent="0.2">
      <c r="A12" s="70" t="s">
        <v>16</v>
      </c>
      <c r="B12" s="70"/>
      <c r="C12" s="83">
        <f ca="1">SLOPE(INDIRECT($D$9):G975,INDIRECT($C$9):F975)</f>
        <v>3.3200500547013921E-6</v>
      </c>
      <c r="D12" s="71"/>
      <c r="E12" s="70"/>
      <c r="F12" s="70"/>
      <c r="G12" s="72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</row>
    <row r="13" spans="1:21" s="73" customFormat="1" ht="12.95" customHeight="1" x14ac:dyDescent="0.2">
      <c r="A13" s="70" t="s">
        <v>18</v>
      </c>
      <c r="B13" s="70"/>
      <c r="C13" s="71" t="s">
        <v>13</v>
      </c>
      <c r="D13" s="70"/>
      <c r="E13" s="70"/>
      <c r="F13" s="70"/>
      <c r="G13" s="72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</row>
    <row r="14" spans="1:21" s="73" customFormat="1" ht="12.95" customHeight="1" x14ac:dyDescent="0.2">
      <c r="A14" s="70"/>
      <c r="B14" s="70"/>
      <c r="C14" s="70"/>
      <c r="D14" s="70"/>
      <c r="E14" s="70"/>
      <c r="F14" s="70"/>
      <c r="G14" s="72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</row>
    <row r="15" spans="1:21" s="73" customFormat="1" ht="12.95" customHeight="1" x14ac:dyDescent="0.2">
      <c r="A15" s="85" t="s">
        <v>17</v>
      </c>
      <c r="B15" s="70"/>
      <c r="C15" s="86">
        <f ca="1">(C7+C11)+(C8+C12)*INT(MAX(F21:F3516))</f>
        <v>59365.461989533578</v>
      </c>
      <c r="D15" s="70"/>
      <c r="E15" s="87" t="s">
        <v>34</v>
      </c>
      <c r="F15" s="78">
        <v>1</v>
      </c>
      <c r="G15" s="72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</row>
    <row r="16" spans="1:21" s="73" customFormat="1" ht="12.95" customHeight="1" x14ac:dyDescent="0.2">
      <c r="A16" s="74" t="s">
        <v>4</v>
      </c>
      <c r="B16" s="70"/>
      <c r="C16" s="88">
        <f ca="1">+C8+C12</f>
        <v>0.3162915700500547</v>
      </c>
      <c r="D16" s="70"/>
      <c r="E16" s="87" t="s">
        <v>30</v>
      </c>
      <c r="F16" s="89">
        <f ca="1">NOW()+15018.5+$C$5/24</f>
        <v>60354.810534606477</v>
      </c>
      <c r="G16" s="72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</row>
    <row r="17" spans="1:21" s="73" customFormat="1" ht="12.95" customHeight="1" thickBot="1" x14ac:dyDescent="0.25">
      <c r="A17" s="87" t="s">
        <v>27</v>
      </c>
      <c r="B17" s="70"/>
      <c r="C17" s="70">
        <f>COUNT(C21:C2174)</f>
        <v>57</v>
      </c>
      <c r="D17" s="70"/>
      <c r="E17" s="87" t="s">
        <v>35</v>
      </c>
      <c r="F17" s="89">
        <f ca="1">ROUND(2*(F16-$C$7)/$C$8,0)/2+F15</f>
        <v>18163</v>
      </c>
      <c r="G17" s="72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</row>
    <row r="18" spans="1:21" s="73" customFormat="1" ht="12.95" customHeight="1" thickTop="1" thickBot="1" x14ac:dyDescent="0.25">
      <c r="A18" s="74" t="s">
        <v>5</v>
      </c>
      <c r="B18" s="70"/>
      <c r="C18" s="90">
        <f ca="1">+C15</f>
        <v>59365.461989533578</v>
      </c>
      <c r="D18" s="91">
        <f ca="1">+C16</f>
        <v>0.3162915700500547</v>
      </c>
      <c r="E18" s="87" t="s">
        <v>36</v>
      </c>
      <c r="F18" s="83">
        <f ca="1">ROUND(2*(F16-$C$15)/$C$16,0)/2+F15</f>
        <v>3129</v>
      </c>
      <c r="G18" s="72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</row>
    <row r="19" spans="1:21" s="73" customFormat="1" ht="12.95" customHeight="1" thickTop="1" x14ac:dyDescent="0.2">
      <c r="A19" s="70"/>
      <c r="B19" s="70"/>
      <c r="C19" s="70"/>
      <c r="D19" s="70"/>
      <c r="E19" s="87" t="s">
        <v>31</v>
      </c>
      <c r="F19" s="92">
        <f ca="1">+$C$15+$C$16*F18-15018.5-$C$5/24</f>
        <v>45337.034145553538</v>
      </c>
      <c r="G19" s="72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</row>
    <row r="20" spans="1:21" s="73" customFormat="1" ht="12.95" customHeight="1" thickBot="1" x14ac:dyDescent="0.25">
      <c r="A20" s="84" t="s">
        <v>6</v>
      </c>
      <c r="B20" s="84" t="s">
        <v>7</v>
      </c>
      <c r="C20" s="84" t="s">
        <v>8</v>
      </c>
      <c r="D20" s="84" t="s">
        <v>12</v>
      </c>
      <c r="E20" s="84" t="s">
        <v>9</v>
      </c>
      <c r="F20" s="84" t="s">
        <v>10</v>
      </c>
      <c r="G20" s="93" t="s">
        <v>11</v>
      </c>
      <c r="H20" s="94" t="s">
        <v>54</v>
      </c>
      <c r="I20" s="94" t="s">
        <v>57</v>
      </c>
      <c r="J20" s="94" t="s">
        <v>51</v>
      </c>
      <c r="K20" s="94" t="s">
        <v>49</v>
      </c>
      <c r="L20" s="94" t="s">
        <v>24</v>
      </c>
      <c r="M20" s="94" t="s">
        <v>25</v>
      </c>
      <c r="N20" s="94" t="s">
        <v>26</v>
      </c>
      <c r="O20" s="94" t="s">
        <v>22</v>
      </c>
      <c r="P20" s="95" t="s">
        <v>21</v>
      </c>
      <c r="Q20" s="84" t="s">
        <v>14</v>
      </c>
      <c r="R20" s="70"/>
      <c r="S20" s="70"/>
      <c r="T20" s="70"/>
      <c r="U20" s="96" t="s">
        <v>33</v>
      </c>
    </row>
    <row r="21" spans="1:21" s="73" customFormat="1" ht="12.95" customHeight="1" x14ac:dyDescent="0.2">
      <c r="A21" s="31" t="s">
        <v>42</v>
      </c>
      <c r="B21" s="32" t="s">
        <v>43</v>
      </c>
      <c r="C21" s="31">
        <v>53258.373899999999</v>
      </c>
      <c r="D21" s="31">
        <v>8.0000000000000004E-4</v>
      </c>
      <c r="E21" s="70">
        <f t="shared" ref="E21:E38" si="0">+(C21-C$7)/C$8</f>
        <v>-4274.4986574746372</v>
      </c>
      <c r="F21" s="70">
        <f t="shared" ref="F21:F38" si="1">ROUND(2*E21,0)/2</f>
        <v>-4274.5</v>
      </c>
      <c r="G21" s="72"/>
      <c r="H21" s="70"/>
      <c r="I21" s="70"/>
      <c r="J21" s="70"/>
      <c r="K21" s="70">
        <f>+U21</f>
        <v>4.2462499550310895E-4</v>
      </c>
      <c r="L21" s="70"/>
      <c r="M21" s="70"/>
      <c r="N21" s="70"/>
      <c r="O21" s="70">
        <f t="shared" ref="O21:O38" ca="1" si="2">+C$11+C$12*$F21</f>
        <v>-2.7266152905699767E-2</v>
      </c>
      <c r="P21" s="70"/>
      <c r="Q21" s="97">
        <f t="shared" ref="Q21:Q38" si="3">+C21-15018.5</f>
        <v>38239.873899999999</v>
      </c>
      <c r="R21" s="70"/>
      <c r="S21" s="70"/>
      <c r="T21" s="70"/>
      <c r="U21" s="70">
        <f>+C21-(C$7+F21*C$8)</f>
        <v>4.2462499550310895E-4</v>
      </c>
    </row>
    <row r="22" spans="1:21" s="73" customFormat="1" ht="12.95" customHeight="1" x14ac:dyDescent="0.2">
      <c r="A22" s="58" t="s">
        <v>110</v>
      </c>
      <c r="B22" s="59" t="s">
        <v>43</v>
      </c>
      <c r="C22" s="66">
        <v>53258.373899999999</v>
      </c>
      <c r="D22" s="67">
        <v>8.0000000000000004E-4</v>
      </c>
      <c r="E22" s="73">
        <f t="shared" si="0"/>
        <v>-4274.4986574746372</v>
      </c>
      <c r="F22" s="73">
        <f t="shared" si="1"/>
        <v>-4274.5</v>
      </c>
      <c r="G22" s="98">
        <f>+C22-(C$7+F22*C$8)</f>
        <v>4.2462499550310895E-4</v>
      </c>
      <c r="K22" s="73">
        <f>+G22</f>
        <v>4.2462499550310895E-4</v>
      </c>
      <c r="O22" s="73">
        <f t="shared" ca="1" si="2"/>
        <v>-2.7266152905699767E-2</v>
      </c>
      <c r="Q22" s="99">
        <f t="shared" si="3"/>
        <v>38239.873899999999</v>
      </c>
    </row>
    <row r="23" spans="1:21" s="73" customFormat="1" ht="12.95" customHeight="1" x14ac:dyDescent="0.2">
      <c r="A23" s="100" t="s">
        <v>64</v>
      </c>
      <c r="B23" s="100" t="s">
        <v>44</v>
      </c>
      <c r="C23" s="101">
        <v>53860.510699999999</v>
      </c>
      <c r="D23" s="101" t="s">
        <v>57</v>
      </c>
      <c r="E23" s="70">
        <f t="shared" si="0"/>
        <v>-2370.7390331446145</v>
      </c>
      <c r="F23" s="70">
        <f t="shared" si="1"/>
        <v>-2370.5</v>
      </c>
      <c r="G23" s="72"/>
      <c r="H23" s="70"/>
      <c r="I23" s="70">
        <f>+U23</f>
        <v>-7.56033750003553E-2</v>
      </c>
      <c r="J23" s="70"/>
      <c r="L23" s="70"/>
      <c r="M23" s="70"/>
      <c r="N23" s="70"/>
      <c r="O23" s="70">
        <f t="shared" ca="1" si="2"/>
        <v>-2.0944777601548319E-2</v>
      </c>
      <c r="P23" s="70"/>
      <c r="Q23" s="97">
        <f t="shared" si="3"/>
        <v>38842.010699999999</v>
      </c>
      <c r="R23" s="70"/>
      <c r="S23" s="70"/>
      <c r="T23" s="70"/>
      <c r="U23" s="70">
        <f>+C23-(C$7+F23*C$8)</f>
        <v>-7.56033750003553E-2</v>
      </c>
    </row>
    <row r="24" spans="1:21" s="73" customFormat="1" ht="12.95" customHeight="1" x14ac:dyDescent="0.2">
      <c r="A24" s="58" t="s">
        <v>110</v>
      </c>
      <c r="B24" s="59" t="s">
        <v>43</v>
      </c>
      <c r="C24" s="66">
        <v>54591.527800000003</v>
      </c>
      <c r="D24" s="67">
        <v>1E-4</v>
      </c>
      <c r="E24" s="73">
        <f t="shared" si="0"/>
        <v>-59.502052320936635</v>
      </c>
      <c r="F24" s="73">
        <f t="shared" si="1"/>
        <v>-59.5</v>
      </c>
      <c r="G24" s="98">
        <f>+C24-(C$7+F24*C$8)</f>
        <v>-6.4912499510683119E-4</v>
      </c>
      <c r="K24" s="73">
        <f>+G24</f>
        <v>-6.4912499510683119E-4</v>
      </c>
      <c r="O24" s="73">
        <f t="shared" ca="1" si="2"/>
        <v>-1.3272141925133402E-2</v>
      </c>
      <c r="Q24" s="99">
        <f t="shared" si="3"/>
        <v>39573.027800000003</v>
      </c>
    </row>
    <row r="25" spans="1:21" s="73" customFormat="1" ht="12.95" customHeight="1" x14ac:dyDescent="0.2">
      <c r="A25" s="100" t="s">
        <v>69</v>
      </c>
      <c r="B25" s="100" t="s">
        <v>44</v>
      </c>
      <c r="C25" s="101">
        <v>54601.549500000001</v>
      </c>
      <c r="D25" s="101" t="s">
        <v>57</v>
      </c>
      <c r="E25" s="70">
        <f t="shared" si="0"/>
        <v>-27.816714658227035</v>
      </c>
      <c r="F25" s="70">
        <f t="shared" si="1"/>
        <v>-28</v>
      </c>
      <c r="G25" s="72"/>
      <c r="H25" s="70"/>
      <c r="I25" s="70">
        <f>+U25</f>
        <v>5.7971000001998618E-2</v>
      </c>
      <c r="J25" s="70"/>
      <c r="L25" s="70"/>
      <c r="M25" s="70"/>
      <c r="N25" s="70"/>
      <c r="O25" s="70">
        <f t="shared" ca="1" si="2"/>
        <v>-1.3167560348410308E-2</v>
      </c>
      <c r="P25" s="70"/>
      <c r="Q25" s="97">
        <f t="shared" si="3"/>
        <v>39583.049500000001</v>
      </c>
      <c r="R25" s="70"/>
      <c r="S25" s="70"/>
      <c r="T25" s="70"/>
      <c r="U25" s="70">
        <f>+C25-(C$7+F25*C$8)</f>
        <v>5.7971000001998618E-2</v>
      </c>
    </row>
    <row r="26" spans="1:21" s="73" customFormat="1" ht="12.95" customHeight="1" x14ac:dyDescent="0.2">
      <c r="A26" s="58" t="s">
        <v>110</v>
      </c>
      <c r="B26" s="59" t="s">
        <v>44</v>
      </c>
      <c r="C26" s="66">
        <v>54609.399700000002</v>
      </c>
      <c r="D26" s="67">
        <v>2.0000000000000001E-4</v>
      </c>
      <c r="E26" s="73">
        <f t="shared" si="0"/>
        <v>-2.9969497760324906</v>
      </c>
      <c r="F26" s="73">
        <f t="shared" si="1"/>
        <v>-3</v>
      </c>
      <c r="G26" s="98">
        <f t="shared" ref="G26:G42" si="4">+C26-(C$7+F26*C$8)</f>
        <v>9.6474999736528844E-4</v>
      </c>
      <c r="K26" s="73">
        <f t="shared" ref="K26:K42" si="5">+G26</f>
        <v>9.6474999736528844E-4</v>
      </c>
      <c r="O26" s="73">
        <f t="shared" ca="1" si="2"/>
        <v>-1.3084559097042774E-2</v>
      </c>
      <c r="Q26" s="99">
        <f t="shared" si="3"/>
        <v>39590.899700000002</v>
      </c>
    </row>
    <row r="27" spans="1:21" s="73" customFormat="1" ht="12.95" customHeight="1" x14ac:dyDescent="0.2">
      <c r="A27" s="58" t="s">
        <v>110</v>
      </c>
      <c r="B27" s="59" t="s">
        <v>44</v>
      </c>
      <c r="C27" s="66">
        <v>54610.347500000003</v>
      </c>
      <c r="D27" s="67">
        <v>1E-4</v>
      </c>
      <c r="E27" s="73">
        <f t="shared" si="0"/>
        <v>-3.1616728561300499E-4</v>
      </c>
      <c r="F27" s="73">
        <f t="shared" si="1"/>
        <v>0</v>
      </c>
      <c r="G27" s="98">
        <f t="shared" si="4"/>
        <v>-9.9999997473787516E-5</v>
      </c>
      <c r="K27" s="73">
        <f t="shared" si="5"/>
        <v>-9.9999997473787516E-5</v>
      </c>
      <c r="O27" s="73">
        <f t="shared" ca="1" si="2"/>
        <v>-1.3074598946878669E-2</v>
      </c>
      <c r="Q27" s="99">
        <f t="shared" si="3"/>
        <v>39591.847500000003</v>
      </c>
    </row>
    <row r="28" spans="1:21" s="73" customFormat="1" ht="12.95" customHeight="1" x14ac:dyDescent="0.2">
      <c r="A28" s="30" t="s">
        <v>41</v>
      </c>
      <c r="B28" s="30"/>
      <c r="C28" s="31">
        <f>C$7</f>
        <v>54610.347600000001</v>
      </c>
      <c r="D28" s="31" t="s">
        <v>13</v>
      </c>
      <c r="E28" s="70">
        <f t="shared" si="0"/>
        <v>0</v>
      </c>
      <c r="F28" s="70">
        <f t="shared" si="1"/>
        <v>0</v>
      </c>
      <c r="G28" s="72">
        <f t="shared" si="4"/>
        <v>0</v>
      </c>
      <c r="H28" s="70"/>
      <c r="I28" s="70"/>
      <c r="J28" s="70"/>
      <c r="K28" s="70">
        <f t="shared" si="5"/>
        <v>0</v>
      </c>
      <c r="L28" s="70"/>
      <c r="M28" s="70"/>
      <c r="N28" s="70"/>
      <c r="O28" s="70">
        <f t="shared" ca="1" si="2"/>
        <v>-1.3074598946878669E-2</v>
      </c>
      <c r="P28" s="70"/>
      <c r="Q28" s="97">
        <f t="shared" si="3"/>
        <v>39591.847600000001</v>
      </c>
      <c r="R28" s="70"/>
      <c r="S28" s="70"/>
      <c r="T28" s="70"/>
      <c r="U28" s="70"/>
    </row>
    <row r="29" spans="1:21" s="73" customFormat="1" ht="12.95" customHeight="1" x14ac:dyDescent="0.2">
      <c r="A29" s="58" t="s">
        <v>110</v>
      </c>
      <c r="B29" s="59" t="s">
        <v>43</v>
      </c>
      <c r="C29" s="66">
        <v>54610.505499999999</v>
      </c>
      <c r="D29" s="67">
        <v>2.0000000000000001E-4</v>
      </c>
      <c r="E29" s="73">
        <f t="shared" si="0"/>
        <v>0.49922815658923547</v>
      </c>
      <c r="F29" s="73">
        <f t="shared" si="1"/>
        <v>0.5</v>
      </c>
      <c r="G29" s="98">
        <f t="shared" si="4"/>
        <v>-2.4412500351900235E-4</v>
      </c>
      <c r="K29" s="73">
        <f t="shared" si="5"/>
        <v>-2.4412500351900235E-4</v>
      </c>
      <c r="O29" s="73">
        <f t="shared" ca="1" si="2"/>
        <v>-1.3072938921851318E-2</v>
      </c>
      <c r="Q29" s="99">
        <f t="shared" si="3"/>
        <v>39592.005499999999</v>
      </c>
    </row>
    <row r="30" spans="1:21" s="73" customFormat="1" ht="12.95" customHeight="1" x14ac:dyDescent="0.2">
      <c r="A30" s="58" t="s">
        <v>110</v>
      </c>
      <c r="B30" s="59" t="s">
        <v>43</v>
      </c>
      <c r="C30" s="66">
        <v>54611.453999999998</v>
      </c>
      <c r="D30" s="67">
        <v>2.0000000000000001E-4</v>
      </c>
      <c r="E30" s="73">
        <f t="shared" si="0"/>
        <v>3.4980749363814123</v>
      </c>
      <c r="F30" s="73">
        <f t="shared" si="1"/>
        <v>3.5</v>
      </c>
      <c r="G30" s="98">
        <f t="shared" si="4"/>
        <v>-6.0887500148965046E-4</v>
      </c>
      <c r="K30" s="73">
        <f t="shared" si="5"/>
        <v>-6.0887500148965046E-4</v>
      </c>
      <c r="O30" s="73">
        <f t="shared" ca="1" si="2"/>
        <v>-1.3062978771687214E-2</v>
      </c>
      <c r="Q30" s="99">
        <f t="shared" si="3"/>
        <v>39592.953999999998</v>
      </c>
    </row>
    <row r="31" spans="1:21" s="73" customFormat="1" ht="12.95" customHeight="1" x14ac:dyDescent="0.2">
      <c r="A31" s="58" t="s">
        <v>110</v>
      </c>
      <c r="B31" s="59" t="s">
        <v>43</v>
      </c>
      <c r="C31" s="66">
        <v>54699.383500000004</v>
      </c>
      <c r="D31" s="67">
        <v>2.9999999999999997E-4</v>
      </c>
      <c r="E31" s="73">
        <f t="shared" si="0"/>
        <v>281.5023953624663</v>
      </c>
      <c r="F31" s="73">
        <f t="shared" si="1"/>
        <v>281.5</v>
      </c>
      <c r="G31" s="98">
        <f t="shared" si="4"/>
        <v>7.5762499909615144E-4</v>
      </c>
      <c r="K31" s="73">
        <f t="shared" si="5"/>
        <v>7.5762499909615144E-4</v>
      </c>
      <c r="O31" s="73">
        <f t="shared" ca="1" si="2"/>
        <v>-1.2140004856480226E-2</v>
      </c>
      <c r="Q31" s="99">
        <f t="shared" si="3"/>
        <v>39680.883500000004</v>
      </c>
    </row>
    <row r="32" spans="1:21" s="73" customFormat="1" ht="12.95" customHeight="1" x14ac:dyDescent="0.2">
      <c r="A32" s="58" t="s">
        <v>110</v>
      </c>
      <c r="B32" s="59" t="s">
        <v>43</v>
      </c>
      <c r="C32" s="66">
        <v>54700.332600000002</v>
      </c>
      <c r="D32" s="67">
        <v>2.9999999999999997E-4</v>
      </c>
      <c r="E32" s="73">
        <f t="shared" si="0"/>
        <v>284.50313914601816</v>
      </c>
      <c r="F32" s="73">
        <f t="shared" si="1"/>
        <v>284.5</v>
      </c>
      <c r="G32" s="98">
        <f t="shared" si="4"/>
        <v>9.9287500052014366E-4</v>
      </c>
      <c r="K32" s="73">
        <f t="shared" si="5"/>
        <v>9.9287500052014366E-4</v>
      </c>
      <c r="O32" s="73">
        <f t="shared" ca="1" si="2"/>
        <v>-1.2130044706316123E-2</v>
      </c>
      <c r="Q32" s="99">
        <f t="shared" si="3"/>
        <v>39681.832600000002</v>
      </c>
    </row>
    <row r="33" spans="1:21" s="73" customFormat="1" ht="12.95" customHeight="1" x14ac:dyDescent="0.2">
      <c r="A33" s="58" t="s">
        <v>110</v>
      </c>
      <c r="B33" s="59" t="s">
        <v>43</v>
      </c>
      <c r="C33" s="66">
        <v>54701.2817</v>
      </c>
      <c r="D33" s="67">
        <v>4.0000000000000002E-4</v>
      </c>
      <c r="E33" s="73">
        <f t="shared" si="0"/>
        <v>287.50388292957007</v>
      </c>
      <c r="F33" s="73">
        <f t="shared" si="1"/>
        <v>287.5</v>
      </c>
      <c r="G33" s="98">
        <f t="shared" si="4"/>
        <v>1.2281250019441359E-3</v>
      </c>
      <c r="K33" s="73">
        <f t="shared" si="5"/>
        <v>1.2281250019441359E-3</v>
      </c>
      <c r="O33" s="73">
        <f t="shared" ca="1" si="2"/>
        <v>-1.2120084556152018E-2</v>
      </c>
      <c r="Q33" s="99">
        <f t="shared" si="3"/>
        <v>39682.7817</v>
      </c>
    </row>
    <row r="34" spans="1:21" s="73" customFormat="1" ht="12.95" customHeight="1" x14ac:dyDescent="0.2">
      <c r="A34" s="58" t="s">
        <v>110</v>
      </c>
      <c r="B34" s="59" t="s">
        <v>44</v>
      </c>
      <c r="C34" s="66">
        <v>54701.438399999999</v>
      </c>
      <c r="D34" s="67">
        <v>4.0000000000000002E-4</v>
      </c>
      <c r="E34" s="73">
        <f t="shared" si="0"/>
        <v>287.99931707863988</v>
      </c>
      <c r="F34" s="73">
        <f t="shared" si="1"/>
        <v>288</v>
      </c>
      <c r="G34" s="98">
        <f t="shared" si="4"/>
        <v>-2.1600000036414713E-4</v>
      </c>
      <c r="K34" s="73">
        <f t="shared" si="5"/>
        <v>-2.1600000036414713E-4</v>
      </c>
      <c r="O34" s="73">
        <f t="shared" ca="1" si="2"/>
        <v>-1.2118424531124668E-2</v>
      </c>
      <c r="Q34" s="99">
        <f t="shared" si="3"/>
        <v>39682.938399999999</v>
      </c>
    </row>
    <row r="35" spans="1:21" s="73" customFormat="1" ht="12.95" customHeight="1" x14ac:dyDescent="0.2">
      <c r="A35" s="58" t="s">
        <v>110</v>
      </c>
      <c r="B35" s="59" t="s">
        <v>44</v>
      </c>
      <c r="C35" s="66">
        <v>54703.336300000003</v>
      </c>
      <c r="D35" s="67">
        <v>2.9999999999999997E-4</v>
      </c>
      <c r="E35" s="73">
        <f t="shared" si="0"/>
        <v>293.9998561438868</v>
      </c>
      <c r="F35" s="73">
        <f t="shared" si="1"/>
        <v>294</v>
      </c>
      <c r="G35" s="98">
        <f t="shared" si="4"/>
        <v>-4.5499997213482857E-5</v>
      </c>
      <c r="K35" s="73">
        <f t="shared" si="5"/>
        <v>-4.5499997213482857E-5</v>
      </c>
      <c r="O35" s="73">
        <f t="shared" ca="1" si="2"/>
        <v>-1.209850423079646E-2</v>
      </c>
      <c r="Q35" s="99">
        <f t="shared" si="3"/>
        <v>39684.836300000003</v>
      </c>
    </row>
    <row r="36" spans="1:21" s="73" customFormat="1" ht="12.95" customHeight="1" x14ac:dyDescent="0.2">
      <c r="A36" s="58" t="s">
        <v>110</v>
      </c>
      <c r="B36" s="59" t="s">
        <v>43</v>
      </c>
      <c r="C36" s="66">
        <v>54704.443299999999</v>
      </c>
      <c r="D36" s="67">
        <v>5.9999999999999995E-4</v>
      </c>
      <c r="E36" s="73">
        <f t="shared" si="0"/>
        <v>297.49982808402791</v>
      </c>
      <c r="F36" s="73">
        <f t="shared" si="1"/>
        <v>297.5</v>
      </c>
      <c r="G36" s="98">
        <f t="shared" si="4"/>
        <v>-5.4374999308492988E-5</v>
      </c>
      <c r="K36" s="73">
        <f t="shared" si="5"/>
        <v>-5.4374999308492988E-5</v>
      </c>
      <c r="O36" s="73">
        <f t="shared" ca="1" si="2"/>
        <v>-1.2086884055605004E-2</v>
      </c>
      <c r="Q36" s="99">
        <f t="shared" si="3"/>
        <v>39685.943299999999</v>
      </c>
    </row>
    <row r="37" spans="1:21" s="73" customFormat="1" ht="12.95" customHeight="1" x14ac:dyDescent="0.2">
      <c r="A37" s="58" t="s">
        <v>110</v>
      </c>
      <c r="B37" s="59" t="s">
        <v>43</v>
      </c>
      <c r="C37" s="66">
        <v>54706.342100000002</v>
      </c>
      <c r="D37" s="67">
        <v>2.9999999999999997E-4</v>
      </c>
      <c r="E37" s="73">
        <f t="shared" si="0"/>
        <v>303.50321265491431</v>
      </c>
      <c r="F37" s="73">
        <f t="shared" si="1"/>
        <v>303.5</v>
      </c>
      <c r="G37" s="98">
        <f t="shared" si="4"/>
        <v>1.0161250029341318E-3</v>
      </c>
      <c r="K37" s="73">
        <f t="shared" si="5"/>
        <v>1.0161250029341318E-3</v>
      </c>
      <c r="O37" s="73">
        <f t="shared" ca="1" si="2"/>
        <v>-1.2066963755276796E-2</v>
      </c>
      <c r="Q37" s="99">
        <f t="shared" si="3"/>
        <v>39687.842100000002</v>
      </c>
    </row>
    <row r="38" spans="1:21" s="73" customFormat="1" ht="12.95" customHeight="1" x14ac:dyDescent="0.2">
      <c r="A38" s="58" t="s">
        <v>110</v>
      </c>
      <c r="B38" s="59" t="s">
        <v>44</v>
      </c>
      <c r="C38" s="66">
        <v>54707.447999999997</v>
      </c>
      <c r="D38" s="67">
        <v>4.0000000000000002E-4</v>
      </c>
      <c r="E38" s="73">
        <f t="shared" si="0"/>
        <v>306.99970675482166</v>
      </c>
      <c r="F38" s="73">
        <f t="shared" si="1"/>
        <v>307</v>
      </c>
      <c r="G38" s="98">
        <f t="shared" si="4"/>
        <v>-9.2750007752329111E-5</v>
      </c>
      <c r="K38" s="73">
        <f t="shared" si="5"/>
        <v>-9.2750007752329111E-5</v>
      </c>
      <c r="O38" s="73">
        <f t="shared" ca="1" si="2"/>
        <v>-1.2055343580085342E-2</v>
      </c>
      <c r="Q38" s="99">
        <f t="shared" si="3"/>
        <v>39688.947999999997</v>
      </c>
    </row>
    <row r="39" spans="1:21" s="73" customFormat="1" ht="12.95" customHeight="1" x14ac:dyDescent="0.2">
      <c r="A39" s="58" t="s">
        <v>110</v>
      </c>
      <c r="B39" s="59" t="s">
        <v>43</v>
      </c>
      <c r="C39" s="66">
        <v>54744.297700000003</v>
      </c>
      <c r="D39" s="67">
        <v>4.0000000000000002E-4</v>
      </c>
      <c r="E39" s="73">
        <f t="shared" ref="E39:E67" si="6">+(C39-C$7)/C$8</f>
        <v>423.50640594458326</v>
      </c>
      <c r="F39" s="73">
        <f t="shared" ref="F39:F67" si="7">ROUND(2*E39,0)/2</f>
        <v>423.5</v>
      </c>
      <c r="G39" s="98">
        <f t="shared" si="4"/>
        <v>2.0261250028852373E-3</v>
      </c>
      <c r="K39" s="73">
        <f t="shared" si="5"/>
        <v>2.0261250028852373E-3</v>
      </c>
      <c r="O39" s="73">
        <f t="shared" ref="O39:O67" ca="1" si="8">+C$11+C$12*$F39</f>
        <v>-1.166855774871263E-2</v>
      </c>
      <c r="Q39" s="99">
        <f t="shared" ref="Q39:Q67" si="9">+C39-15018.5</f>
        <v>39725.797700000003</v>
      </c>
    </row>
    <row r="40" spans="1:21" s="73" customFormat="1" ht="12.95" customHeight="1" x14ac:dyDescent="0.2">
      <c r="A40" s="100" t="s">
        <v>74</v>
      </c>
      <c r="B40" s="100" t="s">
        <v>44</v>
      </c>
      <c r="C40" s="101">
        <v>54934.5507</v>
      </c>
      <c r="D40" s="101" t="s">
        <v>57</v>
      </c>
      <c r="E40" s="70">
        <f t="shared" si="6"/>
        <v>1025.0241670375008</v>
      </c>
      <c r="F40" s="70">
        <f t="shared" si="7"/>
        <v>1025</v>
      </c>
      <c r="G40" s="72">
        <f t="shared" si="4"/>
        <v>7.6437499956227839E-3</v>
      </c>
      <c r="H40" s="70"/>
      <c r="I40" s="70">
        <f>+G40</f>
        <v>7.6437499956227839E-3</v>
      </c>
      <c r="J40" s="70"/>
      <c r="L40" s="70"/>
      <c r="M40" s="70"/>
      <c r="N40" s="70"/>
      <c r="O40" s="70">
        <f t="shared" ca="1" si="8"/>
        <v>-9.6715476408097412E-3</v>
      </c>
      <c r="P40" s="70"/>
      <c r="Q40" s="97">
        <f t="shared" si="9"/>
        <v>39916.0507</v>
      </c>
      <c r="R40" s="70"/>
      <c r="S40" s="70"/>
      <c r="T40" s="70"/>
      <c r="U40" s="70"/>
    </row>
    <row r="41" spans="1:21" s="73" customFormat="1" ht="12.95" customHeight="1" x14ac:dyDescent="0.2">
      <c r="A41" s="58" t="s">
        <v>110</v>
      </c>
      <c r="B41" s="59" t="s">
        <v>44</v>
      </c>
      <c r="C41" s="66">
        <v>54934.550719999999</v>
      </c>
      <c r="D41" s="67"/>
      <c r="E41" s="73">
        <f t="shared" si="6"/>
        <v>1025.024230270958</v>
      </c>
      <c r="F41" s="73">
        <f t="shared" si="7"/>
        <v>1025</v>
      </c>
      <c r="G41" s="98">
        <f t="shared" si="4"/>
        <v>7.6637499951175414E-3</v>
      </c>
      <c r="K41" s="73">
        <f t="shared" si="5"/>
        <v>7.6637499951175414E-3</v>
      </c>
      <c r="O41" s="73">
        <f t="shared" ca="1" si="8"/>
        <v>-9.6715476408097412E-3</v>
      </c>
      <c r="Q41" s="99">
        <f t="shared" si="9"/>
        <v>39916.050719999999</v>
      </c>
    </row>
    <row r="42" spans="1:21" s="73" customFormat="1" ht="12.95" customHeight="1" x14ac:dyDescent="0.2">
      <c r="A42" s="100" t="s">
        <v>79</v>
      </c>
      <c r="B42" s="100" t="s">
        <v>44</v>
      </c>
      <c r="C42" s="101">
        <v>55033.5533</v>
      </c>
      <c r="D42" s="101" t="s">
        <v>57</v>
      </c>
      <c r="E42" s="70">
        <f t="shared" si="6"/>
        <v>1338.0380080511957</v>
      </c>
      <c r="F42" s="70">
        <f t="shared" si="7"/>
        <v>1338</v>
      </c>
      <c r="G42" s="72">
        <f t="shared" si="4"/>
        <v>1.2021499998809304E-2</v>
      </c>
      <c r="H42" s="70"/>
      <c r="I42" s="70">
        <f>+G42</f>
        <v>1.2021499998809304E-2</v>
      </c>
      <c r="J42" s="70"/>
      <c r="L42" s="70"/>
      <c r="M42" s="70"/>
      <c r="N42" s="70"/>
      <c r="O42" s="70">
        <f t="shared" ca="1" si="8"/>
        <v>-8.6323719736882062E-3</v>
      </c>
      <c r="P42" s="70"/>
      <c r="Q42" s="97">
        <f t="shared" si="9"/>
        <v>40015.0533</v>
      </c>
      <c r="R42" s="70"/>
      <c r="S42" s="70"/>
      <c r="T42" s="70"/>
      <c r="U42" s="70"/>
    </row>
    <row r="43" spans="1:21" s="73" customFormat="1" ht="12.95" customHeight="1" x14ac:dyDescent="0.2">
      <c r="A43" s="100" t="s">
        <v>84</v>
      </c>
      <c r="B43" s="100" t="s">
        <v>44</v>
      </c>
      <c r="C43" s="101">
        <v>55314.487800000003</v>
      </c>
      <c r="D43" s="101" t="s">
        <v>57</v>
      </c>
      <c r="E43" s="70">
        <f t="shared" si="6"/>
        <v>2226.2610134900733</v>
      </c>
      <c r="F43" s="70">
        <f t="shared" si="7"/>
        <v>2226.5</v>
      </c>
      <c r="G43" s="72"/>
      <c r="H43" s="70"/>
      <c r="I43" s="70"/>
      <c r="J43" s="70"/>
      <c r="L43" s="70"/>
      <c r="M43" s="70"/>
      <c r="N43" s="70"/>
      <c r="O43" s="70">
        <f t="shared" ca="1" si="8"/>
        <v>-5.6825075000860193E-3</v>
      </c>
      <c r="P43" s="70"/>
      <c r="Q43" s="97">
        <f t="shared" si="9"/>
        <v>40295.987800000003</v>
      </c>
      <c r="R43" s="70"/>
      <c r="S43" s="70"/>
      <c r="T43" s="70"/>
      <c r="U43" s="72">
        <f>+C43-(C$7+F43*C$8)</f>
        <v>-7.5588624997180887E-2</v>
      </c>
    </row>
    <row r="44" spans="1:21" s="73" customFormat="1" ht="12.95" customHeight="1" x14ac:dyDescent="0.2">
      <c r="A44" s="100" t="s">
        <v>84</v>
      </c>
      <c r="B44" s="100" t="s">
        <v>44</v>
      </c>
      <c r="C44" s="101">
        <v>55340.524299999997</v>
      </c>
      <c r="D44" s="101" t="s">
        <v>57</v>
      </c>
      <c r="E44" s="70">
        <f t="shared" si="6"/>
        <v>2308.579910888237</v>
      </c>
      <c r="F44" s="70">
        <f t="shared" si="7"/>
        <v>2308.5</v>
      </c>
      <c r="G44" s="72">
        <f t="shared" ref="G44:G51" si="10">+C44-(C$7+F44*C$8)</f>
        <v>2.5274874999013264E-2</v>
      </c>
      <c r="H44" s="70"/>
      <c r="I44" s="70">
        <f>+G44</f>
        <v>2.5274874999013264E-2</v>
      </c>
      <c r="J44" s="70"/>
      <c r="L44" s="70"/>
      <c r="M44" s="70"/>
      <c r="N44" s="70"/>
      <c r="O44" s="70">
        <f t="shared" ca="1" si="8"/>
        <v>-5.4102633956005057E-3</v>
      </c>
      <c r="P44" s="70"/>
      <c r="Q44" s="97">
        <f t="shared" si="9"/>
        <v>40322.024299999997</v>
      </c>
      <c r="R44" s="70"/>
      <c r="S44" s="70"/>
      <c r="T44" s="70"/>
      <c r="U44" s="70"/>
    </row>
    <row r="45" spans="1:21" s="73" customFormat="1" ht="12.95" customHeight="1" x14ac:dyDescent="0.2">
      <c r="A45" s="100" t="s">
        <v>93</v>
      </c>
      <c r="B45" s="100" t="s">
        <v>44</v>
      </c>
      <c r="C45" s="101">
        <v>55659.481099999997</v>
      </c>
      <c r="D45" s="101" t="s">
        <v>57</v>
      </c>
      <c r="E45" s="70">
        <f t="shared" si="6"/>
        <v>3317.0169932016011</v>
      </c>
      <c r="F45" s="70">
        <f t="shared" si="7"/>
        <v>3317</v>
      </c>
      <c r="G45" s="72">
        <f t="shared" si="10"/>
        <v>5.3747499987366609E-3</v>
      </c>
      <c r="H45" s="70"/>
      <c r="I45" s="70">
        <f>+G45</f>
        <v>5.3747499987366609E-3</v>
      </c>
      <c r="J45" s="70"/>
      <c r="L45" s="70"/>
      <c r="M45" s="70"/>
      <c r="N45" s="70"/>
      <c r="O45" s="70">
        <f t="shared" ca="1" si="8"/>
        <v>-2.0619929154341507E-3</v>
      </c>
      <c r="P45" s="70"/>
      <c r="Q45" s="97">
        <f t="shared" si="9"/>
        <v>40640.981099999997</v>
      </c>
      <c r="R45" s="70"/>
      <c r="S45" s="70"/>
      <c r="T45" s="70"/>
      <c r="U45" s="70"/>
    </row>
    <row r="46" spans="1:21" s="73" customFormat="1" ht="12.95" customHeight="1" x14ac:dyDescent="0.2">
      <c r="A46" s="58" t="s">
        <v>110</v>
      </c>
      <c r="B46" s="59" t="s">
        <v>44</v>
      </c>
      <c r="C46" s="66">
        <v>55659.481099999997</v>
      </c>
      <c r="D46" s="67">
        <v>5.4999999999999997E-3</v>
      </c>
      <c r="E46" s="73">
        <f t="shared" si="6"/>
        <v>3317.0169932016011</v>
      </c>
      <c r="F46" s="73">
        <f t="shared" si="7"/>
        <v>3317</v>
      </c>
      <c r="G46" s="98">
        <f t="shared" si="10"/>
        <v>5.3747499987366609E-3</v>
      </c>
      <c r="K46" s="73">
        <f t="shared" ref="K44:K51" si="11">+G46</f>
        <v>5.3747499987366609E-3</v>
      </c>
      <c r="O46" s="73">
        <f t="shared" ca="1" si="8"/>
        <v>-2.0619929154341507E-3</v>
      </c>
      <c r="Q46" s="99">
        <f t="shared" si="9"/>
        <v>40640.981099999997</v>
      </c>
    </row>
    <row r="47" spans="1:21" s="73" customFormat="1" ht="12.95" customHeight="1" x14ac:dyDescent="0.2">
      <c r="A47" s="100" t="s">
        <v>93</v>
      </c>
      <c r="B47" s="100" t="s">
        <v>44</v>
      </c>
      <c r="C47" s="101">
        <v>55669.415800000002</v>
      </c>
      <c r="D47" s="101" t="s">
        <v>57</v>
      </c>
      <c r="E47" s="70">
        <f t="shared" si="6"/>
        <v>3348.4272653189032</v>
      </c>
      <c r="F47" s="70">
        <f t="shared" si="7"/>
        <v>3348.5</v>
      </c>
      <c r="G47" s="72">
        <f t="shared" si="10"/>
        <v>-2.3005124996416271E-2</v>
      </c>
      <c r="H47" s="70"/>
      <c r="I47" s="70">
        <f>+G47</f>
        <v>-2.3005124996416271E-2</v>
      </c>
      <c r="J47" s="70"/>
      <c r="L47" s="70"/>
      <c r="M47" s="70"/>
      <c r="N47" s="70"/>
      <c r="O47" s="70">
        <f t="shared" ca="1" si="8"/>
        <v>-1.9574113387110584E-3</v>
      </c>
      <c r="P47" s="70"/>
      <c r="Q47" s="97">
        <f t="shared" si="9"/>
        <v>40650.915800000002</v>
      </c>
      <c r="R47" s="70"/>
      <c r="S47" s="70"/>
      <c r="T47" s="70"/>
      <c r="U47" s="70"/>
    </row>
    <row r="48" spans="1:21" s="73" customFormat="1" ht="12.95" customHeight="1" x14ac:dyDescent="0.2">
      <c r="A48" s="102" t="s">
        <v>46</v>
      </c>
      <c r="B48" s="103" t="s">
        <v>44</v>
      </c>
      <c r="C48" s="104">
        <v>56507.4476</v>
      </c>
      <c r="D48" s="105">
        <v>2.0000000000000001E-4</v>
      </c>
      <c r="E48" s="70">
        <f t="shared" si="6"/>
        <v>5998.009726886783</v>
      </c>
      <c r="F48" s="70">
        <f t="shared" si="7"/>
        <v>5998</v>
      </c>
      <c r="G48" s="72">
        <f t="shared" si="10"/>
        <v>3.0764999974053353E-3</v>
      </c>
      <c r="H48" s="70"/>
      <c r="I48" s="70"/>
      <c r="J48" s="70"/>
      <c r="K48" s="70">
        <f t="shared" si="11"/>
        <v>3.0764999974053353E-3</v>
      </c>
      <c r="L48" s="70"/>
      <c r="M48" s="70"/>
      <c r="N48" s="70"/>
      <c r="O48" s="70">
        <f t="shared" ca="1" si="8"/>
        <v>6.8390612812202801E-3</v>
      </c>
      <c r="P48" s="70"/>
      <c r="Q48" s="97">
        <f t="shared" si="9"/>
        <v>41488.9476</v>
      </c>
      <c r="R48" s="70"/>
      <c r="S48" s="70"/>
      <c r="T48" s="70"/>
      <c r="U48" s="70"/>
    </row>
    <row r="49" spans="1:21" s="73" customFormat="1" ht="12.95" customHeight="1" x14ac:dyDescent="0.2">
      <c r="A49" s="58" t="s">
        <v>110</v>
      </c>
      <c r="B49" s="59" t="s">
        <v>44</v>
      </c>
      <c r="C49" s="66">
        <v>56507.4476</v>
      </c>
      <c r="D49" s="67">
        <v>8.0000000000000004E-4</v>
      </c>
      <c r="E49" s="73">
        <f t="shared" si="6"/>
        <v>5998.009726886783</v>
      </c>
      <c r="F49" s="73">
        <f t="shared" si="7"/>
        <v>5998</v>
      </c>
      <c r="G49" s="98">
        <f t="shared" si="10"/>
        <v>3.0764999974053353E-3</v>
      </c>
      <c r="K49" s="73">
        <f t="shared" si="11"/>
        <v>3.0764999974053353E-3</v>
      </c>
      <c r="O49" s="73">
        <f t="shared" ca="1" si="8"/>
        <v>6.8390612812202801E-3</v>
      </c>
      <c r="Q49" s="99">
        <f t="shared" si="9"/>
        <v>41488.9476</v>
      </c>
    </row>
    <row r="50" spans="1:21" s="73" customFormat="1" ht="12.95" customHeight="1" x14ac:dyDescent="0.2">
      <c r="A50" s="102" t="s">
        <v>46</v>
      </c>
      <c r="B50" s="103" t="s">
        <v>44</v>
      </c>
      <c r="C50" s="104">
        <v>56540.342499999999</v>
      </c>
      <c r="D50" s="105">
        <v>4.1000000000000003E-3</v>
      </c>
      <c r="E50" s="70">
        <f t="shared" si="6"/>
        <v>6102.0126419492281</v>
      </c>
      <c r="F50" s="70">
        <f t="shared" si="7"/>
        <v>6102</v>
      </c>
      <c r="G50" s="72">
        <f t="shared" si="10"/>
        <v>3.9984999966691248E-3</v>
      </c>
      <c r="H50" s="70"/>
      <c r="I50" s="70"/>
      <c r="J50" s="70"/>
      <c r="K50" s="70">
        <f t="shared" si="11"/>
        <v>3.9984999966691248E-3</v>
      </c>
      <c r="L50" s="70"/>
      <c r="M50" s="70"/>
      <c r="N50" s="70"/>
      <c r="O50" s="70">
        <f t="shared" ca="1" si="8"/>
        <v>7.1843464869092259E-3</v>
      </c>
      <c r="P50" s="70"/>
      <c r="Q50" s="97">
        <f t="shared" si="9"/>
        <v>41521.842499999999</v>
      </c>
      <c r="R50" s="70"/>
      <c r="S50" s="70"/>
      <c r="T50" s="70"/>
      <c r="U50" s="70"/>
    </row>
    <row r="51" spans="1:21" s="73" customFormat="1" ht="12.95" customHeight="1" x14ac:dyDescent="0.2">
      <c r="A51" s="58" t="s">
        <v>110</v>
      </c>
      <c r="B51" s="59" t="s">
        <v>44</v>
      </c>
      <c r="C51" s="66">
        <v>56540.342499999999</v>
      </c>
      <c r="D51" s="67">
        <v>8.0000000000000004E-4</v>
      </c>
      <c r="E51" s="73">
        <f t="shared" si="6"/>
        <v>6102.0126419492281</v>
      </c>
      <c r="F51" s="73">
        <f t="shared" si="7"/>
        <v>6102</v>
      </c>
      <c r="G51" s="98">
        <f t="shared" si="10"/>
        <v>3.9984999966691248E-3</v>
      </c>
      <c r="K51" s="73">
        <f t="shared" si="11"/>
        <v>3.9984999966691248E-3</v>
      </c>
      <c r="O51" s="73">
        <f t="shared" ca="1" si="8"/>
        <v>7.1843464869092259E-3</v>
      </c>
      <c r="Q51" s="99">
        <f t="shared" si="9"/>
        <v>41521.842499999999</v>
      </c>
    </row>
    <row r="52" spans="1:21" s="73" customFormat="1" ht="12.95" customHeight="1" x14ac:dyDescent="0.2">
      <c r="A52" s="100" t="s">
        <v>104</v>
      </c>
      <c r="B52" s="100" t="s">
        <v>44</v>
      </c>
      <c r="C52" s="101">
        <v>56712.616300000002</v>
      </c>
      <c r="D52" s="101" t="s">
        <v>57</v>
      </c>
      <c r="E52" s="70">
        <f t="shared" si="6"/>
        <v>6646.686052991221</v>
      </c>
      <c r="F52" s="70">
        <f t="shared" si="7"/>
        <v>6646.5</v>
      </c>
      <c r="G52" s="72"/>
      <c r="H52" s="70"/>
      <c r="I52" s="70">
        <f>+U52</f>
        <v>5.8846375002758577E-2</v>
      </c>
      <c r="J52" s="70"/>
      <c r="L52" s="70"/>
      <c r="M52" s="70"/>
      <c r="N52" s="70"/>
      <c r="O52" s="70">
        <f t="shared" ca="1" si="8"/>
        <v>8.9921137416941327E-3</v>
      </c>
      <c r="P52" s="70"/>
      <c r="Q52" s="97">
        <f t="shared" si="9"/>
        <v>41694.116300000002</v>
      </c>
      <c r="R52" s="70"/>
      <c r="S52" s="70"/>
      <c r="T52" s="70"/>
      <c r="U52" s="72">
        <f>+C52-(C$7+F52*C$8)</f>
        <v>5.8846375002758577E-2</v>
      </c>
    </row>
    <row r="53" spans="1:21" s="73" customFormat="1" ht="12.95" customHeight="1" x14ac:dyDescent="0.2">
      <c r="A53" s="58" t="s">
        <v>110</v>
      </c>
      <c r="B53" s="59" t="s">
        <v>44</v>
      </c>
      <c r="C53" s="66">
        <v>56757.953509999999</v>
      </c>
      <c r="D53" s="112"/>
      <c r="E53" s="73">
        <f t="shared" si="6"/>
        <v>6790.0274828419915</v>
      </c>
      <c r="F53" s="73">
        <f t="shared" si="7"/>
        <v>6790</v>
      </c>
      <c r="G53" s="98">
        <f t="shared" ref="G53:G77" si="12">+C53-(C$7+F53*C$8)</f>
        <v>8.692499999597203E-3</v>
      </c>
      <c r="K53" s="73">
        <f t="shared" ref="K53:K77" si="13">+G53</f>
        <v>8.692499999597203E-3</v>
      </c>
      <c r="O53" s="73">
        <f t="shared" ca="1" si="8"/>
        <v>9.4685409245437828E-3</v>
      </c>
      <c r="Q53" s="99">
        <f t="shared" si="9"/>
        <v>41739.453509999999</v>
      </c>
    </row>
    <row r="54" spans="1:21" s="73" customFormat="1" ht="12.95" customHeight="1" x14ac:dyDescent="0.2">
      <c r="A54" s="58" t="s">
        <v>110</v>
      </c>
      <c r="B54" s="59" t="s">
        <v>44</v>
      </c>
      <c r="C54" s="66">
        <v>56757.953809999999</v>
      </c>
      <c r="D54" s="112"/>
      <c r="E54" s="73">
        <f t="shared" si="6"/>
        <v>6790.0284313438715</v>
      </c>
      <c r="F54" s="73">
        <f t="shared" si="7"/>
        <v>6790</v>
      </c>
      <c r="G54" s="98">
        <f t="shared" si="12"/>
        <v>8.9924999992945231E-3</v>
      </c>
      <c r="K54" s="73">
        <f t="shared" si="13"/>
        <v>8.9924999992945231E-3</v>
      </c>
      <c r="O54" s="73">
        <f t="shared" ca="1" si="8"/>
        <v>9.4685409245437828E-3</v>
      </c>
      <c r="Q54" s="99">
        <f t="shared" si="9"/>
        <v>41739.453809999999</v>
      </c>
    </row>
    <row r="55" spans="1:21" s="73" customFormat="1" ht="12.95" customHeight="1" x14ac:dyDescent="0.2">
      <c r="A55" s="58" t="s">
        <v>110</v>
      </c>
      <c r="B55" s="59" t="s">
        <v>43</v>
      </c>
      <c r="C55" s="66">
        <v>56794.801599999999</v>
      </c>
      <c r="D55" s="67">
        <v>5.0000000000000001E-4</v>
      </c>
      <c r="E55" s="73">
        <f t="shared" si="6"/>
        <v>6906.5290917383054</v>
      </c>
      <c r="F55" s="73">
        <f t="shared" si="7"/>
        <v>6906.5</v>
      </c>
      <c r="G55" s="98">
        <f t="shared" si="12"/>
        <v>9.2013749963371083E-3</v>
      </c>
      <c r="K55" s="73">
        <f t="shared" si="13"/>
        <v>9.2013749963371083E-3</v>
      </c>
      <c r="O55" s="73">
        <f t="shared" ca="1" si="8"/>
        <v>9.8553267559164937E-3</v>
      </c>
      <c r="Q55" s="99">
        <f t="shared" si="9"/>
        <v>41776.301599999999</v>
      </c>
    </row>
    <row r="56" spans="1:21" s="73" customFormat="1" ht="12.95" customHeight="1" x14ac:dyDescent="0.2">
      <c r="A56" s="58" t="s">
        <v>110</v>
      </c>
      <c r="B56" s="59" t="s">
        <v>43</v>
      </c>
      <c r="C56" s="66">
        <v>56797.967109999998</v>
      </c>
      <c r="D56" s="112"/>
      <c r="E56" s="73">
        <f t="shared" si="6"/>
        <v>6916.5373990339413</v>
      </c>
      <c r="F56" s="73">
        <f t="shared" si="7"/>
        <v>6916.5</v>
      </c>
      <c r="G56" s="98">
        <f t="shared" si="12"/>
        <v>1.1828874994534999E-2</v>
      </c>
      <c r="K56" s="73">
        <f t="shared" si="13"/>
        <v>1.1828874994534999E-2</v>
      </c>
      <c r="O56" s="73">
        <f t="shared" ca="1" si="8"/>
        <v>9.8885272564635078E-3</v>
      </c>
      <c r="Q56" s="99">
        <f t="shared" si="9"/>
        <v>41779.467109999998</v>
      </c>
    </row>
    <row r="57" spans="1:21" s="73" customFormat="1" ht="12.95" customHeight="1" x14ac:dyDescent="0.2">
      <c r="A57" s="58" t="s">
        <v>110</v>
      </c>
      <c r="B57" s="59" t="s">
        <v>44</v>
      </c>
      <c r="C57" s="66">
        <v>56799.391600000003</v>
      </c>
      <c r="D57" s="67">
        <v>5.4999999999999997E-3</v>
      </c>
      <c r="E57" s="73">
        <f t="shared" si="6"/>
        <v>6921.0411705145598</v>
      </c>
      <c r="F57" s="73">
        <f t="shared" si="7"/>
        <v>6921</v>
      </c>
      <c r="G57" s="98">
        <f t="shared" si="12"/>
        <v>1.3021750004554633E-2</v>
      </c>
      <c r="K57" s="73">
        <f t="shared" si="13"/>
        <v>1.3021750004554633E-2</v>
      </c>
      <c r="O57" s="73">
        <f t="shared" ca="1" si="8"/>
        <v>9.9034674817096643E-3</v>
      </c>
      <c r="Q57" s="99">
        <f t="shared" si="9"/>
        <v>41780.891600000003</v>
      </c>
    </row>
    <row r="58" spans="1:21" s="73" customFormat="1" ht="12.95" customHeight="1" x14ac:dyDescent="0.2">
      <c r="A58" s="58" t="s">
        <v>110</v>
      </c>
      <c r="B58" s="59" t="s">
        <v>43</v>
      </c>
      <c r="C58" s="66">
        <v>56799.547500000001</v>
      </c>
      <c r="D58" s="67">
        <v>6.9999999999999999E-4</v>
      </c>
      <c r="E58" s="73">
        <f t="shared" si="6"/>
        <v>6921.5340753252758</v>
      </c>
      <c r="F58" s="73">
        <f t="shared" si="7"/>
        <v>6921.5</v>
      </c>
      <c r="G58" s="98">
        <f t="shared" si="12"/>
        <v>1.0777625000628177E-2</v>
      </c>
      <c r="K58" s="73">
        <f t="shared" si="13"/>
        <v>1.0777625000628177E-2</v>
      </c>
      <c r="O58" s="73">
        <f t="shared" ca="1" si="8"/>
        <v>9.9051275067370166E-3</v>
      </c>
      <c r="Q58" s="99">
        <f t="shared" si="9"/>
        <v>41781.047500000001</v>
      </c>
    </row>
    <row r="59" spans="1:21" s="73" customFormat="1" ht="12.95" customHeight="1" x14ac:dyDescent="0.2">
      <c r="A59" s="58" t="s">
        <v>110</v>
      </c>
      <c r="B59" s="59" t="s">
        <v>44</v>
      </c>
      <c r="C59" s="66">
        <v>56857.903010000002</v>
      </c>
      <c r="D59" s="112"/>
      <c r="E59" s="73">
        <f t="shared" si="6"/>
        <v>7106.035111958794</v>
      </c>
      <c r="F59" s="73">
        <f t="shared" si="7"/>
        <v>7106</v>
      </c>
      <c r="G59" s="98">
        <f t="shared" si="12"/>
        <v>1.1105500001576729E-2</v>
      </c>
      <c r="K59" s="73">
        <f t="shared" si="13"/>
        <v>1.1105500001576729E-2</v>
      </c>
      <c r="O59" s="73">
        <f t="shared" ca="1" si="8"/>
        <v>1.0517676741829424E-2</v>
      </c>
      <c r="Q59" s="99">
        <f t="shared" si="9"/>
        <v>41839.403010000002</v>
      </c>
    </row>
    <row r="60" spans="1:21" s="73" customFormat="1" ht="12.95" customHeight="1" x14ac:dyDescent="0.2">
      <c r="A60" s="58" t="s">
        <v>110</v>
      </c>
      <c r="B60" s="59" t="s">
        <v>43</v>
      </c>
      <c r="C60" s="66">
        <v>57048.151610000001</v>
      </c>
      <c r="D60" s="112"/>
      <c r="E60" s="73">
        <f t="shared" si="6"/>
        <v>7707.5389616907987</v>
      </c>
      <c r="F60" s="73">
        <f t="shared" si="7"/>
        <v>7707.5</v>
      </c>
      <c r="G60" s="98">
        <f t="shared" si="12"/>
        <v>1.2323125003604218E-2</v>
      </c>
      <c r="K60" s="73">
        <f t="shared" si="13"/>
        <v>1.2323125003604218E-2</v>
      </c>
      <c r="O60" s="73">
        <f t="shared" ca="1" si="8"/>
        <v>1.2514686849732309E-2</v>
      </c>
      <c r="Q60" s="99">
        <f t="shared" si="9"/>
        <v>42029.651610000001</v>
      </c>
    </row>
    <row r="61" spans="1:21" s="73" customFormat="1" ht="12.95" customHeight="1" x14ac:dyDescent="0.2">
      <c r="A61" s="106" t="s">
        <v>106</v>
      </c>
      <c r="B61" s="107" t="s">
        <v>44</v>
      </c>
      <c r="C61" s="108">
        <v>57099.551579999999</v>
      </c>
      <c r="D61" s="108">
        <v>2.0000000000000001E-4</v>
      </c>
      <c r="E61" s="73">
        <f t="shared" si="6"/>
        <v>7870.0488557510389</v>
      </c>
      <c r="F61" s="73">
        <f t="shared" si="7"/>
        <v>7870</v>
      </c>
      <c r="G61" s="98">
        <f t="shared" si="12"/>
        <v>1.5452499996172264E-2</v>
      </c>
      <c r="K61" s="73">
        <f t="shared" si="13"/>
        <v>1.5452499996172264E-2</v>
      </c>
      <c r="O61" s="73">
        <f t="shared" ca="1" si="8"/>
        <v>1.3054194983621287E-2</v>
      </c>
      <c r="Q61" s="99">
        <f t="shared" si="9"/>
        <v>42081.051579999999</v>
      </c>
    </row>
    <row r="62" spans="1:21" s="73" customFormat="1" ht="12.95" customHeight="1" x14ac:dyDescent="0.2">
      <c r="A62" s="109" t="s">
        <v>105</v>
      </c>
      <c r="B62" s="110" t="s">
        <v>44</v>
      </c>
      <c r="C62" s="111">
        <v>57132.445800000001</v>
      </c>
      <c r="D62" s="111">
        <v>2.8999999999999998E-3</v>
      </c>
      <c r="E62" s="73">
        <f t="shared" si="6"/>
        <v>7974.049620875895</v>
      </c>
      <c r="F62" s="73">
        <f t="shared" si="7"/>
        <v>7974</v>
      </c>
      <c r="G62" s="98">
        <f t="shared" si="12"/>
        <v>1.5694499998062383E-2</v>
      </c>
      <c r="K62" s="73">
        <f t="shared" si="13"/>
        <v>1.5694499998062383E-2</v>
      </c>
      <c r="O62" s="73">
        <f t="shared" ca="1" si="8"/>
        <v>1.3399480189310232E-2</v>
      </c>
      <c r="Q62" s="99">
        <f t="shared" si="9"/>
        <v>42113.945800000001</v>
      </c>
    </row>
    <row r="63" spans="1:21" s="73" customFormat="1" ht="12.95" customHeight="1" x14ac:dyDescent="0.2">
      <c r="A63" s="58" t="s">
        <v>110</v>
      </c>
      <c r="B63" s="59" t="s">
        <v>44</v>
      </c>
      <c r="C63" s="66">
        <v>57183.998509999998</v>
      </c>
      <c r="D63" s="112"/>
      <c r="E63" s="73">
        <f t="shared" si="6"/>
        <v>8137.0424288603726</v>
      </c>
      <c r="F63" s="73">
        <f t="shared" si="7"/>
        <v>8137</v>
      </c>
      <c r="G63" s="98">
        <f t="shared" si="12"/>
        <v>1.3419749993772712E-2</v>
      </c>
      <c r="K63" s="73">
        <f t="shared" si="13"/>
        <v>1.3419749993772712E-2</v>
      </c>
      <c r="O63" s="73">
        <f t="shared" ca="1" si="8"/>
        <v>1.3940648348226559E-2</v>
      </c>
      <c r="Q63" s="99">
        <f t="shared" si="9"/>
        <v>42165.498509999998</v>
      </c>
    </row>
    <row r="64" spans="1:21" s="73" customFormat="1" ht="12.95" customHeight="1" x14ac:dyDescent="0.2">
      <c r="A64" s="58" t="s">
        <v>110</v>
      </c>
      <c r="B64" s="59" t="s">
        <v>43</v>
      </c>
      <c r="C64" s="66">
        <v>57296.757109999999</v>
      </c>
      <c r="D64" s="112"/>
      <c r="E64" s="73">
        <f t="shared" si="6"/>
        <v>8493.5482427816951</v>
      </c>
      <c r="F64" s="73">
        <f t="shared" si="7"/>
        <v>8493.5</v>
      </c>
      <c r="G64" s="98">
        <f t="shared" si="12"/>
        <v>1.5258624996931758E-2</v>
      </c>
      <c r="K64" s="73">
        <f t="shared" si="13"/>
        <v>1.5258624996931758E-2</v>
      </c>
      <c r="O64" s="73">
        <f t="shared" ca="1" si="8"/>
        <v>1.5124246192727606E-2</v>
      </c>
      <c r="Q64" s="99">
        <f t="shared" si="9"/>
        <v>42278.257109999999</v>
      </c>
    </row>
    <row r="65" spans="1:17" s="73" customFormat="1" ht="12.95" customHeight="1" x14ac:dyDescent="0.2">
      <c r="A65" s="109" t="s">
        <v>105</v>
      </c>
      <c r="B65" s="110" t="s">
        <v>44</v>
      </c>
      <c r="C65" s="111">
        <v>57516.430699999997</v>
      </c>
      <c r="D65" s="111">
        <v>1.2E-2</v>
      </c>
      <c r="E65" s="73">
        <f t="shared" si="6"/>
        <v>9188.0842870387896</v>
      </c>
      <c r="F65" s="73">
        <f t="shared" si="7"/>
        <v>9188</v>
      </c>
      <c r="G65" s="98">
        <f t="shared" si="12"/>
        <v>2.6658999995561317E-2</v>
      </c>
      <c r="K65" s="73">
        <f t="shared" si="13"/>
        <v>2.6658999995561317E-2</v>
      </c>
      <c r="O65" s="73">
        <f t="shared" ca="1" si="8"/>
        <v>1.7430020955717721E-2</v>
      </c>
      <c r="Q65" s="99">
        <f t="shared" si="9"/>
        <v>42497.930699999997</v>
      </c>
    </row>
    <row r="66" spans="1:17" s="73" customFormat="1" ht="12.95" customHeight="1" x14ac:dyDescent="0.2">
      <c r="A66" s="85" t="s">
        <v>107</v>
      </c>
      <c r="C66" s="98">
        <v>57522.911999999997</v>
      </c>
      <c r="D66" s="98">
        <v>2.9999999999999997E-4</v>
      </c>
      <c r="E66" s="73">
        <f t="shared" si="6"/>
        <v>9208.5760378388877</v>
      </c>
      <c r="F66" s="73">
        <f t="shared" si="7"/>
        <v>9208.5</v>
      </c>
      <c r="G66" s="98">
        <f t="shared" si="12"/>
        <v>2.4049874999036547E-2</v>
      </c>
      <c r="K66" s="73">
        <f t="shared" si="13"/>
        <v>2.4049874999036547E-2</v>
      </c>
      <c r="O66" s="73">
        <f t="shared" ca="1" si="8"/>
        <v>1.7498081981839098E-2</v>
      </c>
      <c r="Q66" s="99">
        <f t="shared" si="9"/>
        <v>42504.411999999997</v>
      </c>
    </row>
    <row r="67" spans="1:17" s="73" customFormat="1" ht="12.95" customHeight="1" x14ac:dyDescent="0.2">
      <c r="A67" s="58" t="s">
        <v>110</v>
      </c>
      <c r="B67" s="59" t="s">
        <v>43</v>
      </c>
      <c r="C67" s="66">
        <v>57522.911999999997</v>
      </c>
      <c r="D67" s="67">
        <v>1E-3</v>
      </c>
      <c r="E67" s="73">
        <f t="shared" si="6"/>
        <v>9208.5760378388877</v>
      </c>
      <c r="F67" s="73">
        <f t="shared" si="7"/>
        <v>9208.5</v>
      </c>
      <c r="G67" s="98">
        <f t="shared" si="12"/>
        <v>2.4049874999036547E-2</v>
      </c>
      <c r="K67" s="73">
        <f t="shared" si="13"/>
        <v>2.4049874999036547E-2</v>
      </c>
      <c r="O67" s="73">
        <f t="shared" ca="1" si="8"/>
        <v>1.7498081981839098E-2</v>
      </c>
      <c r="Q67" s="99">
        <f t="shared" si="9"/>
        <v>42504.411999999997</v>
      </c>
    </row>
    <row r="68" spans="1:17" s="73" customFormat="1" ht="12.95" customHeight="1" x14ac:dyDescent="0.2">
      <c r="A68" s="58" t="s">
        <v>110</v>
      </c>
      <c r="B68" s="59" t="s">
        <v>43</v>
      </c>
      <c r="C68" s="66">
        <v>58027.71011</v>
      </c>
      <c r="D68" s="112"/>
      <c r="E68" s="73">
        <f t="shared" ref="E68:E77" si="14">+(C68-C$7)/C$8</f>
        <v>10804.582560370165</v>
      </c>
      <c r="F68" s="73">
        <f t="shared" ref="F68:F77" si="15">ROUND(2*E68,0)/2</f>
        <v>10804.5</v>
      </c>
      <c r="G68" s="98">
        <f t="shared" si="12"/>
        <v>2.611287499894388E-2</v>
      </c>
      <c r="K68" s="73">
        <f t="shared" si="13"/>
        <v>2.611287499894388E-2</v>
      </c>
      <c r="O68" s="73">
        <f t="shared" ref="O68:O77" ca="1" si="16">+C$11+C$12*$F68</f>
        <v>2.2796881869142523E-2</v>
      </c>
      <c r="Q68" s="99">
        <f t="shared" ref="Q68:Q77" si="17">+C68-15018.5</f>
        <v>43009.21011</v>
      </c>
    </row>
    <row r="69" spans="1:17" s="73" customFormat="1" ht="12.95" customHeight="1" x14ac:dyDescent="0.2">
      <c r="A69" s="85" t="s">
        <v>108</v>
      </c>
      <c r="C69" s="98">
        <v>58545.000500000002</v>
      </c>
      <c r="D69" s="98">
        <v>8.0000000000000004E-4</v>
      </c>
      <c r="E69" s="73">
        <f t="shared" si="14"/>
        <v>12440.085586486381</v>
      </c>
      <c r="F69" s="73">
        <f t="shared" si="15"/>
        <v>12440</v>
      </c>
      <c r="G69" s="98">
        <f t="shared" si="12"/>
        <v>2.7070000003732275E-2</v>
      </c>
      <c r="K69" s="73">
        <f t="shared" si="13"/>
        <v>2.7070000003732275E-2</v>
      </c>
      <c r="O69" s="73">
        <f t="shared" ca="1" si="16"/>
        <v>2.8226823733606649E-2</v>
      </c>
      <c r="Q69" s="99">
        <f t="shared" si="17"/>
        <v>43526.500500000002</v>
      </c>
    </row>
    <row r="70" spans="1:17" s="73" customFormat="1" ht="12.95" customHeight="1" x14ac:dyDescent="0.2">
      <c r="A70" s="58" t="s">
        <v>110</v>
      </c>
      <c r="B70" s="59" t="s">
        <v>44</v>
      </c>
      <c r="C70" s="66">
        <v>58993.8174</v>
      </c>
      <c r="D70" s="67">
        <v>2.9999999999999997E-4</v>
      </c>
      <c r="E70" s="73">
        <f t="shared" si="14"/>
        <v>13859.097832436073</v>
      </c>
      <c r="F70" s="73">
        <f t="shared" si="15"/>
        <v>13859</v>
      </c>
      <c r="G70" s="98">
        <f t="shared" si="12"/>
        <v>3.0943249999836553E-2</v>
      </c>
      <c r="K70" s="73">
        <f t="shared" si="13"/>
        <v>3.0943249999836553E-2</v>
      </c>
      <c r="O70" s="73">
        <f t="shared" ca="1" si="16"/>
        <v>3.2937974761227923E-2</v>
      </c>
      <c r="Q70" s="99">
        <f t="shared" si="17"/>
        <v>43975.3174</v>
      </c>
    </row>
    <row r="71" spans="1:17" s="73" customFormat="1" ht="12.95" customHeight="1" x14ac:dyDescent="0.2">
      <c r="A71" s="58" t="s">
        <v>110</v>
      </c>
      <c r="B71" s="59" t="s">
        <v>43</v>
      </c>
      <c r="C71" s="66">
        <v>59023.710099999997</v>
      </c>
      <c r="D71" s="67">
        <v>8.0000000000000004E-4</v>
      </c>
      <c r="E71" s="73">
        <f t="shared" si="14"/>
        <v>13953.60877301005</v>
      </c>
      <c r="F71" s="73">
        <f t="shared" si="15"/>
        <v>13953.5</v>
      </c>
      <c r="G71" s="98">
        <f t="shared" si="12"/>
        <v>3.440362499532057E-2</v>
      </c>
      <c r="K71" s="73">
        <f t="shared" si="13"/>
        <v>3.440362499532057E-2</v>
      </c>
      <c r="O71" s="73">
        <f t="shared" ca="1" si="16"/>
        <v>3.32517194913972E-2</v>
      </c>
      <c r="Q71" s="99">
        <f t="shared" si="17"/>
        <v>44005.210099999997</v>
      </c>
    </row>
    <row r="72" spans="1:17" s="73" customFormat="1" ht="12.95" customHeight="1" x14ac:dyDescent="0.2">
      <c r="A72" s="58" t="s">
        <v>110</v>
      </c>
      <c r="B72" s="59" t="s">
        <v>44</v>
      </c>
      <c r="C72" s="66">
        <v>59023.860099999998</v>
      </c>
      <c r="D72" s="67">
        <v>5.9999999999999995E-4</v>
      </c>
      <c r="E72" s="73">
        <f t="shared" si="14"/>
        <v>13954.083023950454</v>
      </c>
      <c r="F72" s="73">
        <f t="shared" si="15"/>
        <v>13954</v>
      </c>
      <c r="G72" s="98">
        <f t="shared" si="12"/>
        <v>2.6259499994921498E-2</v>
      </c>
      <c r="K72" s="73">
        <f t="shared" si="13"/>
        <v>2.6259499994921498E-2</v>
      </c>
      <c r="O72" s="73">
        <f t="shared" ca="1" si="16"/>
        <v>3.3253379516424555E-2</v>
      </c>
      <c r="Q72" s="99">
        <f t="shared" si="17"/>
        <v>44005.360099999998</v>
      </c>
    </row>
    <row r="73" spans="1:17" s="73" customFormat="1" ht="12.95" customHeight="1" x14ac:dyDescent="0.2">
      <c r="A73" s="58" t="s">
        <v>110</v>
      </c>
      <c r="B73" s="59" t="s">
        <v>43</v>
      </c>
      <c r="C73" s="66">
        <v>59024.658100000001</v>
      </c>
      <c r="D73" s="67">
        <v>1E-4</v>
      </c>
      <c r="E73" s="73">
        <f t="shared" si="14"/>
        <v>13956.60603895339</v>
      </c>
      <c r="F73" s="73">
        <f t="shared" si="15"/>
        <v>13956.5</v>
      </c>
      <c r="G73" s="98">
        <f t="shared" si="12"/>
        <v>3.3538875002705026E-2</v>
      </c>
      <c r="K73" s="73">
        <f t="shared" si="13"/>
        <v>3.3538875002705026E-2</v>
      </c>
      <c r="O73" s="73">
        <f t="shared" ca="1" si="16"/>
        <v>3.3261679641561306E-2</v>
      </c>
      <c r="Q73" s="99">
        <f t="shared" si="17"/>
        <v>44006.158100000001</v>
      </c>
    </row>
    <row r="74" spans="1:17" s="73" customFormat="1" ht="12.95" customHeight="1" x14ac:dyDescent="0.2">
      <c r="A74" s="58" t="s">
        <v>110</v>
      </c>
      <c r="B74" s="59" t="s">
        <v>44</v>
      </c>
      <c r="C74" s="66">
        <v>59024.814899999998</v>
      </c>
      <c r="D74" s="67">
        <v>8.0000000000000004E-4</v>
      </c>
      <c r="E74" s="73">
        <f t="shared" si="14"/>
        <v>13957.101789269745</v>
      </c>
      <c r="F74" s="73">
        <f t="shared" si="15"/>
        <v>13957</v>
      </c>
      <c r="G74" s="98">
        <f t="shared" si="12"/>
        <v>3.2194749997870531E-2</v>
      </c>
      <c r="K74" s="73">
        <f t="shared" si="13"/>
        <v>3.2194749997870531E-2</v>
      </c>
      <c r="O74" s="73">
        <f t="shared" ca="1" si="16"/>
        <v>3.3263339666588662E-2</v>
      </c>
      <c r="Q74" s="99">
        <f t="shared" si="17"/>
        <v>44006.314899999998</v>
      </c>
    </row>
    <row r="75" spans="1:17" s="73" customFormat="1" ht="12.95" customHeight="1" x14ac:dyDescent="0.2">
      <c r="A75" s="58" t="s">
        <v>110</v>
      </c>
      <c r="B75" s="59" t="s">
        <v>44</v>
      </c>
      <c r="C75" s="66">
        <v>59027.661099999998</v>
      </c>
      <c r="D75" s="67">
        <v>1E-4</v>
      </c>
      <c r="E75" s="73">
        <f t="shared" si="14"/>
        <v>13966.10054278019</v>
      </c>
      <c r="F75" s="73">
        <f t="shared" si="15"/>
        <v>13966</v>
      </c>
      <c r="G75" s="98">
        <f t="shared" si="12"/>
        <v>3.1800499993551057E-2</v>
      </c>
      <c r="K75" s="73">
        <f t="shared" si="13"/>
        <v>3.1800499993551057E-2</v>
      </c>
      <c r="O75" s="73">
        <f t="shared" ca="1" si="16"/>
        <v>3.3293220117080968E-2</v>
      </c>
      <c r="Q75" s="99">
        <f t="shared" si="17"/>
        <v>44009.161099999998</v>
      </c>
    </row>
    <row r="76" spans="1:17" s="73" customFormat="1" ht="12.95" customHeight="1" x14ac:dyDescent="0.2">
      <c r="A76" s="58" t="s">
        <v>110</v>
      </c>
      <c r="B76" s="59" t="s">
        <v>43</v>
      </c>
      <c r="C76" s="66">
        <v>59027.820699999997</v>
      </c>
      <c r="D76" s="67">
        <v>2.9999999999999997E-4</v>
      </c>
      <c r="E76" s="73">
        <f t="shared" si="14"/>
        <v>13966.605145780773</v>
      </c>
      <c r="F76" s="73">
        <f t="shared" si="15"/>
        <v>13966.5</v>
      </c>
      <c r="G76" s="98">
        <f t="shared" si="12"/>
        <v>3.3256374998018146E-2</v>
      </c>
      <c r="K76" s="73">
        <f t="shared" si="13"/>
        <v>3.3256374998018146E-2</v>
      </c>
      <c r="O76" s="73">
        <f t="shared" ca="1" si="16"/>
        <v>3.3294880142108324E-2</v>
      </c>
      <c r="Q76" s="99">
        <f t="shared" si="17"/>
        <v>44009.320699999997</v>
      </c>
    </row>
    <row r="77" spans="1:17" s="73" customFormat="1" ht="12.95" customHeight="1" x14ac:dyDescent="0.2">
      <c r="A77" s="55" t="s">
        <v>109</v>
      </c>
      <c r="B77" s="56" t="s">
        <v>44</v>
      </c>
      <c r="C77" s="66">
        <v>59365.459000000003</v>
      </c>
      <c r="D77" s="67">
        <v>1.5E-3</v>
      </c>
      <c r="E77" s="73">
        <f t="shared" si="14"/>
        <v>15034.107021048052</v>
      </c>
      <c r="F77" s="73">
        <f t="shared" si="15"/>
        <v>15034</v>
      </c>
      <c r="G77" s="98">
        <f t="shared" si="12"/>
        <v>3.3849500003270805E-2</v>
      </c>
      <c r="K77" s="73">
        <f t="shared" si="13"/>
        <v>3.3849500003270805E-2</v>
      </c>
      <c r="O77" s="73">
        <f t="shared" ca="1" si="16"/>
        <v>3.6839033575502056E-2</v>
      </c>
      <c r="Q77" s="99">
        <f t="shared" si="17"/>
        <v>44346.959000000003</v>
      </c>
    </row>
    <row r="78" spans="1:17" s="73" customFormat="1" ht="12.95" customHeight="1" x14ac:dyDescent="0.2">
      <c r="C78" s="98"/>
      <c r="D78" s="98"/>
      <c r="G78" s="98"/>
    </row>
    <row r="79" spans="1:17" s="73" customFormat="1" ht="12.95" customHeight="1" x14ac:dyDescent="0.2">
      <c r="C79" s="98"/>
      <c r="D79" s="98"/>
      <c r="G79" s="98"/>
    </row>
    <row r="80" spans="1:17" s="73" customFormat="1" ht="12.95" customHeight="1" x14ac:dyDescent="0.2">
      <c r="C80" s="98"/>
      <c r="D80" s="98"/>
      <c r="G80" s="98"/>
    </row>
    <row r="81" spans="1:21" s="73" customFormat="1" ht="12.95" customHeight="1" x14ac:dyDescent="0.2">
      <c r="C81" s="98"/>
      <c r="D81" s="98"/>
      <c r="G81" s="98"/>
    </row>
    <row r="82" spans="1:21" s="73" customFormat="1" ht="12.95" customHeight="1" x14ac:dyDescent="0.2">
      <c r="C82" s="98"/>
      <c r="D82" s="98"/>
      <c r="G82" s="98"/>
    </row>
    <row r="83" spans="1:21" s="73" customFormat="1" ht="12.95" customHeight="1" x14ac:dyDescent="0.2">
      <c r="C83" s="98"/>
      <c r="D83" s="98"/>
      <c r="G83" s="98"/>
    </row>
    <row r="84" spans="1:21" s="73" customFormat="1" ht="12.95" customHeight="1" x14ac:dyDescent="0.2">
      <c r="C84" s="98"/>
      <c r="D84" s="98"/>
      <c r="G84" s="98"/>
    </row>
    <row r="85" spans="1:21" s="73" customFormat="1" ht="12.95" customHeight="1" x14ac:dyDescent="0.2">
      <c r="A85" s="70"/>
      <c r="B85" s="70"/>
      <c r="C85" s="72"/>
      <c r="D85" s="72"/>
      <c r="E85" s="70"/>
      <c r="F85" s="70"/>
      <c r="G85" s="72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</row>
    <row r="86" spans="1:21" s="73" customFormat="1" ht="12.95" customHeight="1" x14ac:dyDescent="0.2">
      <c r="A86" s="70"/>
      <c r="B86" s="70"/>
      <c r="C86" s="72"/>
      <c r="D86" s="72"/>
      <c r="E86" s="70"/>
      <c r="F86" s="70"/>
      <c r="G86" s="72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</row>
    <row r="87" spans="1:21" s="73" customFormat="1" ht="12.95" customHeight="1" x14ac:dyDescent="0.2">
      <c r="A87" s="70"/>
      <c r="B87" s="70"/>
      <c r="C87" s="72"/>
      <c r="D87" s="72"/>
      <c r="E87" s="70"/>
      <c r="F87" s="70"/>
      <c r="G87" s="72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</row>
    <row r="88" spans="1:21" s="73" customFormat="1" ht="12.95" customHeight="1" x14ac:dyDescent="0.2">
      <c r="A88" s="70"/>
      <c r="B88" s="70"/>
      <c r="C88" s="72"/>
      <c r="D88" s="72"/>
      <c r="E88" s="70"/>
      <c r="F88" s="70"/>
      <c r="G88" s="72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</row>
    <row r="89" spans="1:21" s="73" customFormat="1" ht="12.95" customHeight="1" x14ac:dyDescent="0.2">
      <c r="A89" s="70"/>
      <c r="B89" s="70"/>
      <c r="C89" s="72"/>
      <c r="D89" s="72"/>
      <c r="E89" s="70"/>
      <c r="F89" s="70"/>
      <c r="G89" s="72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</row>
    <row r="90" spans="1:21" s="73" customFormat="1" ht="12.95" customHeight="1" x14ac:dyDescent="0.2">
      <c r="A90" s="70"/>
      <c r="B90" s="70"/>
      <c r="C90" s="72"/>
      <c r="D90" s="72"/>
      <c r="E90" s="70"/>
      <c r="F90" s="70"/>
      <c r="G90" s="72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</row>
    <row r="91" spans="1:21" s="73" customFormat="1" ht="12.95" customHeight="1" x14ac:dyDescent="0.2">
      <c r="A91" s="70"/>
      <c r="B91" s="70"/>
      <c r="C91" s="72"/>
      <c r="D91" s="72"/>
      <c r="E91" s="70"/>
      <c r="F91" s="70"/>
      <c r="G91" s="72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</row>
    <row r="92" spans="1:21" s="73" customFormat="1" ht="12.95" customHeight="1" x14ac:dyDescent="0.2">
      <c r="A92" s="70"/>
      <c r="B92" s="70"/>
      <c r="C92" s="72"/>
      <c r="D92" s="72"/>
      <c r="E92" s="70"/>
      <c r="F92" s="70"/>
      <c r="G92" s="72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</row>
    <row r="93" spans="1:21" s="73" customFormat="1" ht="12.95" customHeight="1" x14ac:dyDescent="0.2">
      <c r="A93" s="70"/>
      <c r="B93" s="70"/>
      <c r="C93" s="72"/>
      <c r="D93" s="72"/>
      <c r="E93" s="70"/>
      <c r="F93" s="70"/>
      <c r="G93" s="72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</row>
    <row r="94" spans="1:21" s="73" customFormat="1" ht="12.95" customHeight="1" x14ac:dyDescent="0.2">
      <c r="A94" s="70"/>
      <c r="B94" s="70"/>
      <c r="C94" s="72"/>
      <c r="D94" s="72"/>
      <c r="E94" s="70"/>
      <c r="F94" s="70"/>
      <c r="G94" s="72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</row>
    <row r="95" spans="1:21" s="73" customFormat="1" ht="12.95" customHeight="1" x14ac:dyDescent="0.2">
      <c r="A95" s="70"/>
      <c r="B95" s="70"/>
      <c r="C95" s="72"/>
      <c r="D95" s="72"/>
      <c r="E95" s="70"/>
      <c r="F95" s="70"/>
      <c r="G95" s="72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</row>
    <row r="96" spans="1:21" s="73" customFormat="1" ht="12.95" customHeight="1" x14ac:dyDescent="0.2">
      <c r="A96" s="70"/>
      <c r="B96" s="70"/>
      <c r="C96" s="72"/>
      <c r="D96" s="72"/>
      <c r="E96" s="70"/>
      <c r="F96" s="70"/>
      <c r="G96" s="72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</row>
    <row r="97" spans="1:21" s="73" customFormat="1" ht="12.95" customHeight="1" x14ac:dyDescent="0.2">
      <c r="A97" s="70"/>
      <c r="B97" s="70"/>
      <c r="C97" s="72"/>
      <c r="D97" s="72"/>
      <c r="E97" s="70"/>
      <c r="F97" s="70"/>
      <c r="G97" s="72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</row>
    <row r="98" spans="1:21" s="73" customFormat="1" ht="12.95" customHeight="1" x14ac:dyDescent="0.2">
      <c r="A98" s="70"/>
      <c r="B98" s="70"/>
      <c r="C98" s="72"/>
      <c r="D98" s="72"/>
      <c r="E98" s="70"/>
      <c r="F98" s="70"/>
      <c r="G98" s="72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</row>
    <row r="99" spans="1:21" s="73" customFormat="1" ht="12.95" customHeight="1" x14ac:dyDescent="0.2">
      <c r="A99" s="70"/>
      <c r="B99" s="70"/>
      <c r="C99" s="72"/>
      <c r="D99" s="72"/>
      <c r="E99" s="70"/>
      <c r="F99" s="70"/>
      <c r="G99" s="72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</row>
    <row r="100" spans="1:21" s="73" customFormat="1" ht="12.95" customHeight="1" x14ac:dyDescent="0.2">
      <c r="A100" s="70"/>
      <c r="B100" s="70"/>
      <c r="C100" s="72"/>
      <c r="D100" s="72"/>
      <c r="E100" s="70"/>
      <c r="F100" s="70"/>
      <c r="G100" s="72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</row>
    <row r="101" spans="1:21" s="73" customFormat="1" ht="12.95" customHeight="1" x14ac:dyDescent="0.2">
      <c r="A101" s="70"/>
      <c r="B101" s="70"/>
      <c r="C101" s="72"/>
      <c r="D101" s="72"/>
      <c r="E101" s="70"/>
      <c r="F101" s="70"/>
      <c r="G101" s="72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</row>
    <row r="102" spans="1:21" s="73" customFormat="1" ht="12.95" customHeight="1" x14ac:dyDescent="0.2">
      <c r="A102" s="70"/>
      <c r="B102" s="70"/>
      <c r="C102" s="72"/>
      <c r="D102" s="72"/>
      <c r="E102" s="70"/>
      <c r="F102" s="70"/>
      <c r="G102" s="72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</row>
    <row r="103" spans="1:21" s="73" customFormat="1" ht="12.95" customHeight="1" x14ac:dyDescent="0.2">
      <c r="A103" s="70"/>
      <c r="B103" s="70"/>
      <c r="C103" s="72"/>
      <c r="D103" s="72"/>
      <c r="E103" s="70"/>
      <c r="F103" s="70"/>
      <c r="G103" s="72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</row>
    <row r="104" spans="1:21" s="73" customFormat="1" ht="12.95" customHeight="1" x14ac:dyDescent="0.2">
      <c r="A104" s="70"/>
      <c r="B104" s="70"/>
      <c r="C104" s="72"/>
      <c r="D104" s="72"/>
      <c r="E104" s="70"/>
      <c r="F104" s="70"/>
      <c r="G104" s="72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</row>
    <row r="105" spans="1:21" s="73" customFormat="1" ht="12.95" customHeight="1" x14ac:dyDescent="0.2">
      <c r="A105" s="70"/>
      <c r="B105" s="70"/>
      <c r="C105" s="72"/>
      <c r="D105" s="72"/>
      <c r="E105" s="70"/>
      <c r="F105" s="70"/>
      <c r="G105" s="72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</row>
    <row r="106" spans="1:21" s="73" customFormat="1" ht="12.95" customHeight="1" x14ac:dyDescent="0.2">
      <c r="A106" s="70"/>
      <c r="B106" s="70"/>
      <c r="C106" s="72"/>
      <c r="D106" s="72"/>
      <c r="E106" s="70"/>
      <c r="F106" s="70"/>
      <c r="G106" s="72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</row>
    <row r="107" spans="1:21" s="73" customFormat="1" ht="12.95" customHeight="1" x14ac:dyDescent="0.2">
      <c r="A107" s="70"/>
      <c r="B107" s="70"/>
      <c r="C107" s="72"/>
      <c r="D107" s="72"/>
      <c r="E107" s="70"/>
      <c r="F107" s="70"/>
      <c r="G107" s="72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</row>
    <row r="108" spans="1:21" s="73" customFormat="1" ht="12.95" customHeight="1" x14ac:dyDescent="0.2">
      <c r="A108" s="70"/>
      <c r="B108" s="70"/>
      <c r="C108" s="72"/>
      <c r="D108" s="72"/>
      <c r="E108" s="70"/>
      <c r="F108" s="70"/>
      <c r="G108" s="72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</row>
    <row r="109" spans="1:21" s="73" customFormat="1" ht="12.95" customHeight="1" x14ac:dyDescent="0.2">
      <c r="A109" s="70"/>
      <c r="B109" s="70"/>
      <c r="C109" s="72"/>
      <c r="D109" s="72"/>
      <c r="E109" s="70"/>
      <c r="F109" s="70"/>
      <c r="G109" s="72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</row>
    <row r="110" spans="1:21" s="73" customFormat="1" ht="12.95" customHeight="1" x14ac:dyDescent="0.2">
      <c r="A110" s="70"/>
      <c r="B110" s="70"/>
      <c r="C110" s="72"/>
      <c r="D110" s="72"/>
      <c r="E110" s="70"/>
      <c r="F110" s="70"/>
      <c r="G110" s="72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</row>
    <row r="111" spans="1:21" s="73" customFormat="1" ht="12.95" customHeight="1" x14ac:dyDescent="0.2">
      <c r="A111" s="70"/>
      <c r="B111" s="70"/>
      <c r="C111" s="72"/>
      <c r="D111" s="72"/>
      <c r="E111" s="70"/>
      <c r="F111" s="70"/>
      <c r="G111" s="72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</row>
    <row r="112" spans="1:21" s="73" customFormat="1" ht="12.95" customHeight="1" x14ac:dyDescent="0.2">
      <c r="A112" s="70"/>
      <c r="B112" s="70"/>
      <c r="C112" s="72"/>
      <c r="D112" s="72"/>
      <c r="E112" s="70"/>
      <c r="F112" s="70"/>
      <c r="G112" s="72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</row>
    <row r="113" spans="1:21" s="73" customFormat="1" ht="12.95" customHeight="1" x14ac:dyDescent="0.2">
      <c r="A113" s="70"/>
      <c r="B113" s="70"/>
      <c r="C113" s="72"/>
      <c r="D113" s="72"/>
      <c r="E113" s="70"/>
      <c r="F113" s="70"/>
      <c r="G113" s="72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</row>
    <row r="114" spans="1:21" s="73" customFormat="1" ht="12.95" customHeight="1" x14ac:dyDescent="0.2">
      <c r="A114" s="70"/>
      <c r="B114" s="70"/>
      <c r="C114" s="72"/>
      <c r="D114" s="72"/>
      <c r="E114" s="70"/>
      <c r="F114" s="70"/>
      <c r="G114" s="72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</row>
    <row r="115" spans="1:21" s="73" customFormat="1" ht="12.95" customHeight="1" x14ac:dyDescent="0.2">
      <c r="A115" s="70"/>
      <c r="B115" s="70"/>
      <c r="C115" s="72"/>
      <c r="D115" s="72"/>
      <c r="E115" s="70"/>
      <c r="F115" s="70"/>
      <c r="G115" s="72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</row>
    <row r="116" spans="1:21" s="73" customFormat="1" ht="12.95" customHeight="1" x14ac:dyDescent="0.2">
      <c r="A116" s="70"/>
      <c r="B116" s="70"/>
      <c r="C116" s="72"/>
      <c r="D116" s="72"/>
      <c r="E116" s="70"/>
      <c r="F116" s="70"/>
      <c r="G116" s="72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</row>
    <row r="117" spans="1:21" s="73" customFormat="1" ht="12.95" customHeight="1" x14ac:dyDescent="0.2">
      <c r="A117" s="70"/>
      <c r="B117" s="70"/>
      <c r="C117" s="72"/>
      <c r="D117" s="72"/>
      <c r="E117" s="70"/>
      <c r="F117" s="70"/>
      <c r="G117" s="72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</row>
    <row r="118" spans="1:21" s="73" customFormat="1" ht="12.95" customHeight="1" x14ac:dyDescent="0.2">
      <c r="A118" s="70"/>
      <c r="B118" s="70"/>
      <c r="C118" s="72"/>
      <c r="D118" s="72"/>
      <c r="E118" s="70"/>
      <c r="F118" s="70"/>
      <c r="G118" s="72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</row>
    <row r="119" spans="1:21" s="73" customFormat="1" ht="12.95" customHeight="1" x14ac:dyDescent="0.2">
      <c r="A119" s="70"/>
      <c r="B119" s="70"/>
      <c r="C119" s="72"/>
      <c r="D119" s="72"/>
      <c r="E119" s="70"/>
      <c r="F119" s="70"/>
      <c r="G119" s="72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</row>
    <row r="120" spans="1:21" s="73" customFormat="1" ht="12.95" customHeight="1" x14ac:dyDescent="0.2">
      <c r="A120" s="70"/>
      <c r="B120" s="70"/>
      <c r="C120" s="72"/>
      <c r="D120" s="72"/>
      <c r="E120" s="70"/>
      <c r="F120" s="70"/>
      <c r="G120" s="72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</row>
    <row r="121" spans="1:21" s="73" customFormat="1" ht="12.95" customHeight="1" x14ac:dyDescent="0.2">
      <c r="A121" s="70"/>
      <c r="B121" s="70"/>
      <c r="C121" s="72"/>
      <c r="D121" s="72"/>
      <c r="E121" s="70"/>
      <c r="F121" s="70"/>
      <c r="G121" s="72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</row>
    <row r="122" spans="1:21" s="73" customFormat="1" ht="12.95" customHeight="1" x14ac:dyDescent="0.2">
      <c r="A122" s="70"/>
      <c r="B122" s="70"/>
      <c r="C122" s="72"/>
      <c r="D122" s="72"/>
      <c r="E122" s="70"/>
      <c r="F122" s="70"/>
      <c r="G122" s="72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</row>
    <row r="123" spans="1:21" s="73" customFormat="1" ht="12.95" customHeight="1" x14ac:dyDescent="0.2">
      <c r="A123" s="70"/>
      <c r="B123" s="70"/>
      <c r="C123" s="72"/>
      <c r="D123" s="72"/>
      <c r="E123" s="70"/>
      <c r="F123" s="70"/>
      <c r="G123" s="72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</row>
    <row r="124" spans="1:21" s="73" customFormat="1" ht="12.95" customHeight="1" x14ac:dyDescent="0.2">
      <c r="A124" s="70"/>
      <c r="B124" s="70"/>
      <c r="C124" s="72"/>
      <c r="D124" s="72"/>
      <c r="E124" s="70"/>
      <c r="F124" s="70"/>
      <c r="G124" s="72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</row>
    <row r="125" spans="1:21" s="73" customFormat="1" ht="12.95" customHeight="1" x14ac:dyDescent="0.2">
      <c r="A125" s="70"/>
      <c r="B125" s="70"/>
      <c r="C125" s="72"/>
      <c r="D125" s="72"/>
      <c r="E125" s="70"/>
      <c r="F125" s="70"/>
      <c r="G125" s="72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</row>
    <row r="126" spans="1:21" s="73" customFormat="1" ht="12.95" customHeight="1" x14ac:dyDescent="0.2">
      <c r="A126" s="70"/>
      <c r="B126" s="70"/>
      <c r="C126" s="72"/>
      <c r="D126" s="72"/>
      <c r="E126" s="70"/>
      <c r="F126" s="70"/>
      <c r="G126" s="72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</row>
    <row r="127" spans="1:21" s="73" customFormat="1" ht="12.95" customHeight="1" x14ac:dyDescent="0.2">
      <c r="A127" s="70"/>
      <c r="B127" s="70"/>
      <c r="C127" s="72"/>
      <c r="D127" s="72"/>
      <c r="E127" s="70"/>
      <c r="F127" s="70"/>
      <c r="G127" s="72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</row>
    <row r="128" spans="1:21" s="73" customFormat="1" ht="12.95" customHeight="1" x14ac:dyDescent="0.2">
      <c r="A128" s="70"/>
      <c r="B128" s="70"/>
      <c r="C128" s="72"/>
      <c r="D128" s="72"/>
      <c r="E128" s="70"/>
      <c r="F128" s="70"/>
      <c r="G128" s="72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</row>
    <row r="129" spans="1:21" s="73" customFormat="1" ht="12.95" customHeight="1" x14ac:dyDescent="0.2">
      <c r="A129" s="70"/>
      <c r="B129" s="70"/>
      <c r="C129" s="72"/>
      <c r="D129" s="72"/>
      <c r="E129" s="70"/>
      <c r="F129" s="70"/>
      <c r="G129" s="72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</row>
    <row r="130" spans="1:21" s="73" customFormat="1" ht="12.95" customHeight="1" x14ac:dyDescent="0.2">
      <c r="A130" s="70"/>
      <c r="B130" s="70"/>
      <c r="C130" s="72"/>
      <c r="D130" s="72"/>
      <c r="E130" s="70"/>
      <c r="F130" s="70"/>
      <c r="G130" s="72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</row>
    <row r="131" spans="1:21" s="73" customFormat="1" ht="12.95" customHeight="1" x14ac:dyDescent="0.2">
      <c r="A131" s="70"/>
      <c r="B131" s="70"/>
      <c r="C131" s="72"/>
      <c r="D131" s="72"/>
      <c r="E131" s="70"/>
      <c r="F131" s="70"/>
      <c r="G131" s="72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</row>
    <row r="132" spans="1:21" s="73" customFormat="1" ht="12.95" customHeight="1" x14ac:dyDescent="0.2">
      <c r="A132" s="70"/>
      <c r="B132" s="70"/>
      <c r="C132" s="72"/>
      <c r="D132" s="72"/>
      <c r="E132" s="70"/>
      <c r="F132" s="70"/>
      <c r="G132" s="72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</row>
    <row r="133" spans="1:21" s="73" customFormat="1" ht="12.95" customHeight="1" x14ac:dyDescent="0.2">
      <c r="A133" s="70"/>
      <c r="B133" s="70"/>
      <c r="C133" s="72"/>
      <c r="D133" s="72"/>
      <c r="E133" s="70"/>
      <c r="F133" s="70"/>
      <c r="G133" s="72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</row>
    <row r="134" spans="1:21" s="73" customFormat="1" ht="12.95" customHeight="1" x14ac:dyDescent="0.2">
      <c r="A134" s="70"/>
      <c r="B134" s="70"/>
      <c r="C134" s="72"/>
      <c r="D134" s="72"/>
      <c r="E134" s="70"/>
      <c r="F134" s="70"/>
      <c r="G134" s="72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</row>
    <row r="135" spans="1:21" s="73" customFormat="1" ht="12.95" customHeight="1" x14ac:dyDescent="0.2">
      <c r="A135" s="70"/>
      <c r="B135" s="70"/>
      <c r="C135" s="72"/>
      <c r="D135" s="72"/>
      <c r="E135" s="70"/>
      <c r="F135" s="70"/>
      <c r="G135" s="72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</row>
    <row r="136" spans="1:21" s="73" customFormat="1" ht="12.95" customHeight="1" x14ac:dyDescent="0.2">
      <c r="A136" s="70"/>
      <c r="B136" s="70"/>
      <c r="C136" s="72"/>
      <c r="D136" s="72"/>
      <c r="E136" s="70"/>
      <c r="F136" s="70"/>
      <c r="G136" s="72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</row>
    <row r="137" spans="1:21" s="73" customFormat="1" ht="12.95" customHeight="1" x14ac:dyDescent="0.2">
      <c r="A137" s="70"/>
      <c r="B137" s="70"/>
      <c r="C137" s="72"/>
      <c r="D137" s="72"/>
      <c r="E137" s="70"/>
      <c r="F137" s="70"/>
      <c r="G137" s="72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</row>
    <row r="138" spans="1:21" s="73" customFormat="1" ht="12.95" customHeight="1" x14ac:dyDescent="0.2">
      <c r="A138" s="70"/>
      <c r="B138" s="70"/>
      <c r="C138" s="72"/>
      <c r="D138" s="72"/>
      <c r="E138" s="70"/>
      <c r="F138" s="70"/>
      <c r="G138" s="72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</row>
    <row r="139" spans="1:21" s="73" customFormat="1" ht="12.95" customHeight="1" x14ac:dyDescent="0.2">
      <c r="A139" s="70"/>
      <c r="B139" s="70"/>
      <c r="C139" s="72"/>
      <c r="D139" s="72"/>
      <c r="E139" s="70"/>
      <c r="F139" s="70"/>
      <c r="G139" s="72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</row>
    <row r="140" spans="1:21" s="73" customFormat="1" ht="12.95" customHeight="1" x14ac:dyDescent="0.2">
      <c r="A140" s="70"/>
      <c r="B140" s="70"/>
      <c r="C140" s="72"/>
      <c r="D140" s="72"/>
      <c r="E140" s="70"/>
      <c r="F140" s="70"/>
      <c r="G140" s="72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</row>
    <row r="141" spans="1:21" s="73" customFormat="1" ht="12.95" customHeight="1" x14ac:dyDescent="0.2">
      <c r="A141" s="70"/>
      <c r="B141" s="70"/>
      <c r="C141" s="72"/>
      <c r="D141" s="72"/>
      <c r="E141" s="70"/>
      <c r="F141" s="70"/>
      <c r="G141" s="72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</row>
    <row r="142" spans="1:21" s="73" customFormat="1" ht="12.95" customHeight="1" x14ac:dyDescent="0.2">
      <c r="A142" s="70"/>
      <c r="B142" s="70"/>
      <c r="C142" s="72"/>
      <c r="D142" s="72"/>
      <c r="E142" s="70"/>
      <c r="F142" s="70"/>
      <c r="G142" s="72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</row>
    <row r="143" spans="1:21" s="73" customFormat="1" ht="12.95" customHeight="1" x14ac:dyDescent="0.2">
      <c r="A143" s="70"/>
      <c r="B143" s="70"/>
      <c r="C143" s="72"/>
      <c r="D143" s="72"/>
      <c r="E143" s="70"/>
      <c r="F143" s="70"/>
      <c r="G143" s="72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</row>
    <row r="144" spans="1:21" s="73" customFormat="1" ht="12.95" customHeight="1" x14ac:dyDescent="0.2">
      <c r="A144" s="70"/>
      <c r="B144" s="70"/>
      <c r="C144" s="72"/>
      <c r="D144" s="72"/>
      <c r="E144" s="70"/>
      <c r="F144" s="70"/>
      <c r="G144" s="72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</row>
    <row r="145" spans="1:21" s="73" customFormat="1" ht="12.95" customHeight="1" x14ac:dyDescent="0.2">
      <c r="A145" s="70"/>
      <c r="B145" s="70"/>
      <c r="C145" s="72"/>
      <c r="D145" s="72"/>
      <c r="E145" s="70"/>
      <c r="F145" s="70"/>
      <c r="G145" s="72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</row>
    <row r="146" spans="1:21" s="73" customFormat="1" ht="12.95" customHeight="1" x14ac:dyDescent="0.2">
      <c r="A146" s="70"/>
      <c r="B146" s="70"/>
      <c r="C146" s="72"/>
      <c r="D146" s="72"/>
      <c r="E146" s="70"/>
      <c r="F146" s="70"/>
      <c r="G146" s="72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</row>
    <row r="147" spans="1:21" s="73" customFormat="1" ht="12.95" customHeight="1" x14ac:dyDescent="0.2">
      <c r="A147" s="70"/>
      <c r="B147" s="70"/>
      <c r="C147" s="72"/>
      <c r="D147" s="72"/>
      <c r="E147" s="70"/>
      <c r="F147" s="70"/>
      <c r="G147" s="72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</row>
    <row r="148" spans="1:21" s="73" customFormat="1" ht="12.95" customHeight="1" x14ac:dyDescent="0.2">
      <c r="A148" s="70"/>
      <c r="B148" s="70"/>
      <c r="C148" s="72"/>
      <c r="D148" s="72"/>
      <c r="E148" s="70"/>
      <c r="F148" s="70"/>
      <c r="G148" s="72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</row>
    <row r="149" spans="1:21" s="73" customFormat="1" ht="12.95" customHeight="1" x14ac:dyDescent="0.2">
      <c r="A149" s="70"/>
      <c r="B149" s="70"/>
      <c r="C149" s="72"/>
      <c r="D149" s="72"/>
      <c r="E149" s="70"/>
      <c r="F149" s="70"/>
      <c r="G149" s="72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</row>
    <row r="150" spans="1:21" s="73" customFormat="1" ht="12.95" customHeight="1" x14ac:dyDescent="0.2">
      <c r="A150" s="70"/>
      <c r="B150" s="70"/>
      <c r="C150" s="72"/>
      <c r="D150" s="72"/>
      <c r="E150" s="70"/>
      <c r="F150" s="70"/>
      <c r="G150" s="72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</row>
    <row r="151" spans="1:21" s="73" customFormat="1" ht="12.95" customHeight="1" x14ac:dyDescent="0.2">
      <c r="A151" s="70"/>
      <c r="B151" s="70"/>
      <c r="C151" s="72"/>
      <c r="D151" s="72"/>
      <c r="E151" s="70"/>
      <c r="F151" s="70"/>
      <c r="G151" s="72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</row>
    <row r="152" spans="1:21" s="73" customFormat="1" ht="12.95" customHeight="1" x14ac:dyDescent="0.2">
      <c r="A152" s="70"/>
      <c r="B152" s="70"/>
      <c r="C152" s="72"/>
      <c r="D152" s="72"/>
      <c r="E152" s="70"/>
      <c r="F152" s="70"/>
      <c r="G152" s="72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</row>
    <row r="153" spans="1:21" s="73" customFormat="1" ht="12.95" customHeight="1" x14ac:dyDescent="0.2">
      <c r="A153" s="70"/>
      <c r="B153" s="70"/>
      <c r="C153" s="72"/>
      <c r="D153" s="72"/>
      <c r="E153" s="70"/>
      <c r="F153" s="70"/>
      <c r="G153" s="72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</row>
    <row r="154" spans="1:21" s="73" customFormat="1" ht="12.95" customHeight="1" x14ac:dyDescent="0.2">
      <c r="A154" s="70"/>
      <c r="B154" s="70"/>
      <c r="C154" s="72"/>
      <c r="D154" s="72"/>
      <c r="E154" s="70"/>
      <c r="F154" s="70"/>
      <c r="G154" s="72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</row>
    <row r="155" spans="1:21" s="73" customFormat="1" ht="12.95" customHeight="1" x14ac:dyDescent="0.2">
      <c r="A155" s="70"/>
      <c r="B155" s="70"/>
      <c r="C155" s="72"/>
      <c r="D155" s="72"/>
      <c r="E155" s="70"/>
      <c r="F155" s="70"/>
      <c r="G155" s="72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</row>
    <row r="156" spans="1:21" s="73" customFormat="1" ht="12.95" customHeight="1" x14ac:dyDescent="0.2">
      <c r="A156" s="70"/>
      <c r="B156" s="70"/>
      <c r="C156" s="72"/>
      <c r="D156" s="72"/>
      <c r="E156" s="70"/>
      <c r="F156" s="70"/>
      <c r="G156" s="72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</row>
    <row r="157" spans="1:21" s="73" customFormat="1" ht="12.95" customHeight="1" x14ac:dyDescent="0.2">
      <c r="A157" s="70"/>
      <c r="B157" s="70"/>
      <c r="C157" s="72"/>
      <c r="D157" s="72"/>
      <c r="E157" s="70"/>
      <c r="F157" s="70"/>
      <c r="G157" s="72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</row>
    <row r="158" spans="1:21" s="73" customFormat="1" ht="12.95" customHeight="1" x14ac:dyDescent="0.2">
      <c r="A158" s="70"/>
      <c r="B158" s="70"/>
      <c r="C158" s="72"/>
      <c r="D158" s="72"/>
      <c r="E158" s="70"/>
      <c r="F158" s="70"/>
      <c r="G158" s="72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</row>
    <row r="159" spans="1:21" s="73" customFormat="1" ht="12.95" customHeight="1" x14ac:dyDescent="0.2">
      <c r="A159" s="70"/>
      <c r="B159" s="70"/>
      <c r="C159" s="72"/>
      <c r="D159" s="72"/>
      <c r="E159" s="70"/>
      <c r="F159" s="70"/>
      <c r="G159" s="72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</row>
    <row r="160" spans="1:21" s="73" customFormat="1" ht="12.95" customHeight="1" x14ac:dyDescent="0.2">
      <c r="A160" s="70"/>
      <c r="B160" s="70"/>
      <c r="C160" s="72"/>
      <c r="D160" s="72"/>
      <c r="E160" s="70"/>
      <c r="F160" s="70"/>
      <c r="G160" s="72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</row>
    <row r="161" spans="1:21" s="73" customFormat="1" ht="12.95" customHeight="1" x14ac:dyDescent="0.2">
      <c r="A161" s="70"/>
      <c r="B161" s="70"/>
      <c r="C161" s="72"/>
      <c r="D161" s="72"/>
      <c r="E161" s="70"/>
      <c r="F161" s="70"/>
      <c r="G161" s="72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</row>
    <row r="162" spans="1:21" s="73" customFormat="1" ht="12.95" customHeight="1" x14ac:dyDescent="0.2">
      <c r="A162" s="70"/>
      <c r="B162" s="70"/>
      <c r="C162" s="72"/>
      <c r="D162" s="72"/>
      <c r="E162" s="70"/>
      <c r="F162" s="70"/>
      <c r="G162" s="72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</row>
    <row r="163" spans="1:21" s="73" customFormat="1" ht="12.95" customHeight="1" x14ac:dyDescent="0.2">
      <c r="A163" s="70"/>
      <c r="B163" s="70"/>
      <c r="C163" s="72"/>
      <c r="D163" s="72"/>
      <c r="E163" s="70"/>
      <c r="F163" s="70"/>
      <c r="G163" s="72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</row>
    <row r="164" spans="1:21" s="73" customFormat="1" ht="12.95" customHeight="1" x14ac:dyDescent="0.2">
      <c r="A164" s="70"/>
      <c r="B164" s="70"/>
      <c r="C164" s="72"/>
      <c r="D164" s="72"/>
      <c r="E164" s="70"/>
      <c r="F164" s="70"/>
      <c r="G164" s="72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</row>
    <row r="165" spans="1:21" s="73" customFormat="1" ht="12.95" customHeight="1" x14ac:dyDescent="0.2">
      <c r="A165" s="70"/>
      <c r="B165" s="70"/>
      <c r="C165" s="72"/>
      <c r="D165" s="72"/>
      <c r="E165" s="70"/>
      <c r="F165" s="70"/>
      <c r="G165" s="72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</row>
    <row r="166" spans="1:21" s="73" customFormat="1" ht="12.95" customHeight="1" x14ac:dyDescent="0.2">
      <c r="A166" s="70"/>
      <c r="B166" s="70"/>
      <c r="C166" s="72"/>
      <c r="D166" s="72"/>
      <c r="E166" s="70"/>
      <c r="F166" s="70"/>
      <c r="G166" s="72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</row>
    <row r="167" spans="1:21" s="73" customFormat="1" ht="12.95" customHeight="1" x14ac:dyDescent="0.2">
      <c r="A167" s="70"/>
      <c r="B167" s="70"/>
      <c r="C167" s="72"/>
      <c r="D167" s="72"/>
      <c r="E167" s="70"/>
      <c r="F167" s="70"/>
      <c r="G167" s="72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</row>
    <row r="168" spans="1:21" s="73" customFormat="1" ht="12.95" customHeight="1" x14ac:dyDescent="0.2">
      <c r="A168" s="70"/>
      <c r="B168" s="70"/>
      <c r="C168" s="72"/>
      <c r="D168" s="72"/>
      <c r="E168" s="70"/>
      <c r="F168" s="70"/>
      <c r="G168" s="72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</row>
    <row r="169" spans="1:21" s="73" customFormat="1" ht="12.95" customHeight="1" x14ac:dyDescent="0.2">
      <c r="A169" s="70"/>
      <c r="B169" s="70"/>
      <c r="C169" s="72"/>
      <c r="D169" s="72"/>
      <c r="E169" s="70"/>
      <c r="F169" s="70"/>
      <c r="G169" s="72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</row>
    <row r="170" spans="1:21" s="73" customFormat="1" ht="12.95" customHeight="1" x14ac:dyDescent="0.2">
      <c r="A170" s="70"/>
      <c r="B170" s="70"/>
      <c r="C170" s="72"/>
      <c r="D170" s="72"/>
      <c r="E170" s="70"/>
      <c r="F170" s="70"/>
      <c r="G170" s="72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</row>
    <row r="171" spans="1:21" s="73" customFormat="1" ht="12.95" customHeight="1" x14ac:dyDescent="0.2">
      <c r="A171" s="70"/>
      <c r="B171" s="70"/>
      <c r="C171" s="72"/>
      <c r="D171" s="72"/>
      <c r="E171" s="70"/>
      <c r="F171" s="70"/>
      <c r="G171" s="72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</row>
    <row r="172" spans="1:21" s="73" customFormat="1" ht="12.95" customHeight="1" x14ac:dyDescent="0.2">
      <c r="A172" s="70"/>
      <c r="B172" s="70"/>
      <c r="C172" s="72"/>
      <c r="D172" s="72"/>
      <c r="E172" s="70"/>
      <c r="F172" s="70"/>
      <c r="G172" s="72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</row>
    <row r="173" spans="1:21" s="73" customFormat="1" ht="12.95" customHeight="1" x14ac:dyDescent="0.2">
      <c r="A173" s="70"/>
      <c r="B173" s="70"/>
      <c r="C173" s="72"/>
      <c r="D173" s="72"/>
      <c r="E173" s="70"/>
      <c r="F173" s="70"/>
      <c r="G173" s="72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</row>
    <row r="174" spans="1:21" s="73" customFormat="1" ht="12.95" customHeight="1" x14ac:dyDescent="0.2">
      <c r="A174" s="70"/>
      <c r="B174" s="70"/>
      <c r="C174" s="72"/>
      <c r="D174" s="72"/>
      <c r="E174" s="70"/>
      <c r="F174" s="70"/>
      <c r="G174" s="72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</row>
    <row r="175" spans="1:21" s="73" customFormat="1" ht="12.95" customHeight="1" x14ac:dyDescent="0.2">
      <c r="A175" s="70"/>
      <c r="B175" s="70"/>
      <c r="C175" s="72"/>
      <c r="D175" s="72"/>
      <c r="E175" s="70"/>
      <c r="F175" s="70"/>
      <c r="G175" s="72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</row>
    <row r="176" spans="1:21" s="73" customFormat="1" ht="12.95" customHeight="1" x14ac:dyDescent="0.2">
      <c r="A176" s="70"/>
      <c r="B176" s="70"/>
      <c r="C176" s="72"/>
      <c r="D176" s="72"/>
      <c r="E176" s="70"/>
      <c r="F176" s="70"/>
      <c r="G176" s="72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</row>
    <row r="177" spans="1:21" s="73" customFormat="1" ht="12.95" customHeight="1" x14ac:dyDescent="0.2">
      <c r="A177" s="70"/>
      <c r="B177" s="70"/>
      <c r="C177" s="72"/>
      <c r="D177" s="72"/>
      <c r="E177" s="70"/>
      <c r="F177" s="70"/>
      <c r="G177" s="72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</row>
    <row r="178" spans="1:21" s="73" customFormat="1" ht="12.95" customHeight="1" x14ac:dyDescent="0.2">
      <c r="A178" s="70"/>
      <c r="B178" s="70"/>
      <c r="C178" s="72"/>
      <c r="D178" s="72"/>
      <c r="E178" s="70"/>
      <c r="F178" s="70"/>
      <c r="G178" s="72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</row>
    <row r="179" spans="1:21" s="73" customFormat="1" ht="12.95" customHeight="1" x14ac:dyDescent="0.2">
      <c r="A179" s="70"/>
      <c r="B179" s="70"/>
      <c r="C179" s="72"/>
      <c r="D179" s="72"/>
      <c r="E179" s="70"/>
      <c r="F179" s="70"/>
      <c r="G179" s="72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</row>
    <row r="180" spans="1:21" s="73" customFormat="1" ht="12.95" customHeight="1" x14ac:dyDescent="0.2">
      <c r="A180" s="70"/>
      <c r="B180" s="70"/>
      <c r="C180" s="72"/>
      <c r="D180" s="72"/>
      <c r="E180" s="70"/>
      <c r="F180" s="70"/>
      <c r="G180" s="72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</row>
    <row r="181" spans="1:21" s="73" customFormat="1" ht="12.95" customHeight="1" x14ac:dyDescent="0.2">
      <c r="A181" s="70"/>
      <c r="B181" s="70"/>
      <c r="C181" s="72"/>
      <c r="D181" s="72"/>
      <c r="E181" s="70"/>
      <c r="F181" s="70"/>
      <c r="G181" s="72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</row>
    <row r="182" spans="1:21" s="73" customFormat="1" ht="12.95" customHeight="1" x14ac:dyDescent="0.2">
      <c r="A182" s="70"/>
      <c r="B182" s="70"/>
      <c r="C182" s="72"/>
      <c r="D182" s="72"/>
      <c r="E182" s="70"/>
      <c r="F182" s="70"/>
      <c r="G182" s="72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</row>
    <row r="183" spans="1:21" s="73" customFormat="1" ht="12.95" customHeight="1" x14ac:dyDescent="0.2">
      <c r="A183" s="70"/>
      <c r="B183" s="70"/>
      <c r="C183" s="72"/>
      <c r="D183" s="72"/>
      <c r="E183" s="70"/>
      <c r="F183" s="70"/>
      <c r="G183" s="72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</row>
    <row r="184" spans="1:21" s="73" customFormat="1" ht="12.95" customHeight="1" x14ac:dyDescent="0.2">
      <c r="A184" s="70"/>
      <c r="B184" s="70"/>
      <c r="C184" s="72"/>
      <c r="D184" s="72"/>
      <c r="E184" s="70"/>
      <c r="F184" s="70"/>
      <c r="G184" s="72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</row>
    <row r="185" spans="1:21" s="73" customFormat="1" ht="12.95" customHeight="1" x14ac:dyDescent="0.2">
      <c r="A185" s="70"/>
      <c r="B185" s="70"/>
      <c r="C185" s="72"/>
      <c r="D185" s="72"/>
      <c r="E185" s="70"/>
      <c r="F185" s="70"/>
      <c r="G185" s="72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</row>
    <row r="186" spans="1:21" s="73" customFormat="1" ht="12.95" customHeight="1" x14ac:dyDescent="0.2">
      <c r="A186" s="70"/>
      <c r="B186" s="70"/>
      <c r="C186" s="72"/>
      <c r="D186" s="72"/>
      <c r="E186" s="70"/>
      <c r="F186" s="70"/>
      <c r="G186" s="72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</row>
    <row r="187" spans="1:21" s="73" customFormat="1" ht="12.95" customHeight="1" x14ac:dyDescent="0.2">
      <c r="A187" s="70"/>
      <c r="B187" s="70"/>
      <c r="C187" s="72"/>
      <c r="D187" s="72"/>
      <c r="E187" s="70"/>
      <c r="F187" s="70"/>
      <c r="G187" s="72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</row>
    <row r="188" spans="1:21" s="73" customFormat="1" ht="12.95" customHeight="1" x14ac:dyDescent="0.2">
      <c r="A188" s="70"/>
      <c r="B188" s="70"/>
      <c r="C188" s="72"/>
      <c r="D188" s="72"/>
      <c r="E188" s="70"/>
      <c r="F188" s="70"/>
      <c r="G188" s="72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</row>
    <row r="189" spans="1:21" s="73" customFormat="1" ht="12.95" customHeight="1" x14ac:dyDescent="0.2">
      <c r="A189" s="70"/>
      <c r="B189" s="70"/>
      <c r="C189" s="72"/>
      <c r="D189" s="72"/>
      <c r="E189" s="70"/>
      <c r="F189" s="70"/>
      <c r="G189" s="72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</row>
    <row r="190" spans="1:21" s="73" customFormat="1" ht="12.95" customHeight="1" x14ac:dyDescent="0.2">
      <c r="A190" s="70"/>
      <c r="B190" s="70"/>
      <c r="C190" s="72"/>
      <c r="D190" s="72"/>
      <c r="E190" s="70"/>
      <c r="F190" s="70"/>
      <c r="G190" s="72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</row>
    <row r="191" spans="1:21" s="73" customFormat="1" ht="12.95" customHeight="1" x14ac:dyDescent="0.2">
      <c r="A191" s="70"/>
      <c r="B191" s="70"/>
      <c r="C191" s="72"/>
      <c r="D191" s="72"/>
      <c r="E191" s="70"/>
      <c r="F191" s="70"/>
      <c r="G191" s="72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</row>
    <row r="192" spans="1:21" s="73" customFormat="1" ht="12.95" customHeight="1" x14ac:dyDescent="0.2">
      <c r="A192" s="70"/>
      <c r="B192" s="70"/>
      <c r="C192" s="72"/>
      <c r="D192" s="72"/>
      <c r="E192" s="70"/>
      <c r="F192" s="70"/>
      <c r="G192" s="72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</row>
    <row r="193" spans="1:21" s="73" customFormat="1" ht="12.95" customHeight="1" x14ac:dyDescent="0.2">
      <c r="A193" s="70"/>
      <c r="B193" s="70"/>
      <c r="C193" s="72"/>
      <c r="D193" s="72"/>
      <c r="E193" s="70"/>
      <c r="F193" s="70"/>
      <c r="G193" s="72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</row>
    <row r="194" spans="1:21" s="73" customFormat="1" ht="12.95" customHeight="1" x14ac:dyDescent="0.2">
      <c r="A194" s="70"/>
      <c r="B194" s="70"/>
      <c r="C194" s="72"/>
      <c r="D194" s="72"/>
      <c r="E194" s="70"/>
      <c r="F194" s="70"/>
      <c r="G194" s="72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</row>
    <row r="195" spans="1:21" s="73" customFormat="1" ht="12.95" customHeight="1" x14ac:dyDescent="0.2">
      <c r="A195" s="70"/>
      <c r="B195" s="70"/>
      <c r="C195" s="72"/>
      <c r="D195" s="72"/>
      <c r="E195" s="70"/>
      <c r="F195" s="70"/>
      <c r="G195" s="72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</row>
    <row r="196" spans="1:21" s="73" customFormat="1" ht="12.95" customHeight="1" x14ac:dyDescent="0.2">
      <c r="A196" s="70"/>
      <c r="B196" s="70"/>
      <c r="C196" s="72"/>
      <c r="D196" s="72"/>
      <c r="E196" s="70"/>
      <c r="F196" s="70"/>
      <c r="G196" s="72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</row>
    <row r="197" spans="1:21" s="73" customFormat="1" ht="12.95" customHeight="1" x14ac:dyDescent="0.2">
      <c r="A197" s="70"/>
      <c r="B197" s="70"/>
      <c r="C197" s="72"/>
      <c r="D197" s="72"/>
      <c r="E197" s="70"/>
      <c r="F197" s="70"/>
      <c r="G197" s="72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</row>
    <row r="198" spans="1:21" s="73" customFormat="1" ht="12.95" customHeight="1" x14ac:dyDescent="0.2">
      <c r="A198" s="70"/>
      <c r="B198" s="70"/>
      <c r="C198" s="72"/>
      <c r="D198" s="72"/>
      <c r="E198" s="70"/>
      <c r="F198" s="70"/>
      <c r="G198" s="72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</row>
    <row r="199" spans="1:21" s="73" customFormat="1" ht="12.95" customHeight="1" x14ac:dyDescent="0.2">
      <c r="A199" s="70"/>
      <c r="B199" s="70"/>
      <c r="C199" s="72"/>
      <c r="D199" s="72"/>
      <c r="E199" s="70"/>
      <c r="F199" s="70"/>
      <c r="G199" s="72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</row>
    <row r="200" spans="1:21" s="73" customFormat="1" ht="12.95" customHeight="1" x14ac:dyDescent="0.2">
      <c r="A200" s="70"/>
      <c r="B200" s="70"/>
      <c r="C200" s="72"/>
      <c r="D200" s="72"/>
      <c r="E200" s="70"/>
      <c r="F200" s="70"/>
      <c r="G200" s="72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</row>
    <row r="201" spans="1:21" s="73" customFormat="1" ht="12.95" customHeight="1" x14ac:dyDescent="0.2">
      <c r="A201" s="70"/>
      <c r="B201" s="70"/>
      <c r="C201" s="72"/>
      <c r="D201" s="72"/>
      <c r="E201" s="70"/>
      <c r="F201" s="70"/>
      <c r="G201" s="72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</row>
    <row r="202" spans="1:21" s="73" customFormat="1" ht="12.95" customHeight="1" x14ac:dyDescent="0.2">
      <c r="A202" s="70"/>
      <c r="B202" s="70"/>
      <c r="C202" s="72"/>
      <c r="D202" s="72"/>
      <c r="E202" s="70"/>
      <c r="F202" s="70"/>
      <c r="G202" s="72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</row>
    <row r="203" spans="1:21" s="73" customFormat="1" ht="12.95" customHeight="1" x14ac:dyDescent="0.2">
      <c r="A203" s="70"/>
      <c r="B203" s="70"/>
      <c r="C203" s="72"/>
      <c r="D203" s="72"/>
      <c r="E203" s="70"/>
      <c r="F203" s="70"/>
      <c r="G203" s="72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</row>
    <row r="204" spans="1:21" s="73" customFormat="1" ht="12.95" customHeight="1" x14ac:dyDescent="0.2">
      <c r="A204" s="70"/>
      <c r="B204" s="70"/>
      <c r="C204" s="72"/>
      <c r="D204" s="72"/>
      <c r="E204" s="70"/>
      <c r="F204" s="70"/>
      <c r="G204" s="72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</row>
    <row r="205" spans="1:21" s="73" customFormat="1" ht="12.95" customHeight="1" x14ac:dyDescent="0.2">
      <c r="A205" s="70"/>
      <c r="B205" s="70"/>
      <c r="C205" s="72"/>
      <c r="D205" s="72"/>
      <c r="E205" s="70"/>
      <c r="F205" s="70"/>
      <c r="G205" s="72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</row>
    <row r="206" spans="1:21" s="73" customFormat="1" ht="12.95" customHeight="1" x14ac:dyDescent="0.2">
      <c r="A206" s="70"/>
      <c r="B206" s="70"/>
      <c r="C206" s="72"/>
      <c r="D206" s="72"/>
      <c r="E206" s="70"/>
      <c r="F206" s="70"/>
      <c r="G206" s="72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</row>
    <row r="207" spans="1:21" s="73" customFormat="1" ht="12.95" customHeight="1" x14ac:dyDescent="0.2">
      <c r="A207" s="70"/>
      <c r="B207" s="70"/>
      <c r="C207" s="72"/>
      <c r="D207" s="72"/>
      <c r="E207" s="70"/>
      <c r="F207" s="70"/>
      <c r="G207" s="72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</row>
    <row r="208" spans="1:21" s="73" customFormat="1" ht="12.95" customHeight="1" x14ac:dyDescent="0.2">
      <c r="A208" s="70"/>
      <c r="B208" s="70"/>
      <c r="C208" s="72"/>
      <c r="D208" s="72"/>
      <c r="E208" s="70"/>
      <c r="F208" s="70"/>
      <c r="G208" s="72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</row>
    <row r="209" spans="1:21" s="73" customFormat="1" ht="12.95" customHeight="1" x14ac:dyDescent="0.2">
      <c r="A209" s="70"/>
      <c r="B209" s="70"/>
      <c r="C209" s="72"/>
      <c r="D209" s="72"/>
      <c r="E209" s="70"/>
      <c r="F209" s="70"/>
      <c r="G209" s="72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</row>
    <row r="210" spans="1:21" s="73" customFormat="1" ht="12.95" customHeight="1" x14ac:dyDescent="0.2">
      <c r="A210" s="70"/>
      <c r="B210" s="70"/>
      <c r="C210" s="72"/>
      <c r="D210" s="72"/>
      <c r="E210" s="70"/>
      <c r="F210" s="70"/>
      <c r="G210" s="72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</row>
    <row r="211" spans="1:21" s="73" customFormat="1" ht="12.95" customHeight="1" x14ac:dyDescent="0.2">
      <c r="A211" s="70"/>
      <c r="B211" s="70"/>
      <c r="C211" s="72"/>
      <c r="D211" s="72"/>
      <c r="E211" s="70"/>
      <c r="F211" s="70"/>
      <c r="G211" s="72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</row>
    <row r="212" spans="1:21" s="73" customFormat="1" ht="12.95" customHeight="1" x14ac:dyDescent="0.2">
      <c r="A212" s="70"/>
      <c r="B212" s="70"/>
      <c r="C212" s="72"/>
      <c r="D212" s="72"/>
      <c r="E212" s="70"/>
      <c r="F212" s="70"/>
      <c r="G212" s="72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</row>
    <row r="213" spans="1:21" s="73" customFormat="1" ht="12.95" customHeight="1" x14ac:dyDescent="0.2">
      <c r="A213" s="70"/>
      <c r="B213" s="70"/>
      <c r="C213" s="72"/>
      <c r="D213" s="72"/>
      <c r="E213" s="70"/>
      <c r="F213" s="70"/>
      <c r="G213" s="72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</row>
    <row r="214" spans="1:21" s="73" customFormat="1" ht="12.95" customHeight="1" x14ac:dyDescent="0.2">
      <c r="A214" s="70"/>
      <c r="B214" s="70"/>
      <c r="C214" s="72"/>
      <c r="D214" s="72"/>
      <c r="E214" s="70"/>
      <c r="F214" s="70"/>
      <c r="G214" s="72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</row>
    <row r="215" spans="1:21" s="73" customFormat="1" ht="12.95" customHeight="1" x14ac:dyDescent="0.2">
      <c r="A215" s="70"/>
      <c r="B215" s="70"/>
      <c r="C215" s="72"/>
      <c r="D215" s="72"/>
      <c r="E215" s="70"/>
      <c r="F215" s="70"/>
      <c r="G215" s="72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</row>
    <row r="216" spans="1:21" s="73" customFormat="1" ht="12.95" customHeight="1" x14ac:dyDescent="0.2">
      <c r="A216" s="70"/>
      <c r="B216" s="70"/>
      <c r="C216" s="72"/>
      <c r="D216" s="72"/>
      <c r="E216" s="70"/>
      <c r="F216" s="70"/>
      <c r="G216" s="72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</row>
    <row r="217" spans="1:21" s="73" customFormat="1" ht="12.95" customHeight="1" x14ac:dyDescent="0.2">
      <c r="A217" s="70"/>
      <c r="B217" s="70"/>
      <c r="C217" s="72"/>
      <c r="D217" s="72"/>
      <c r="E217" s="70"/>
      <c r="F217" s="70"/>
      <c r="G217" s="72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</row>
    <row r="218" spans="1:21" s="73" customFormat="1" ht="12.95" customHeight="1" x14ac:dyDescent="0.2">
      <c r="A218" s="70"/>
      <c r="B218" s="70"/>
      <c r="C218" s="72"/>
      <c r="D218" s="72"/>
      <c r="E218" s="70"/>
      <c r="F218" s="70"/>
      <c r="G218" s="72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</row>
    <row r="219" spans="1:21" s="73" customFormat="1" ht="12.95" customHeight="1" x14ac:dyDescent="0.2">
      <c r="A219" s="70"/>
      <c r="B219" s="70"/>
      <c r="C219" s="72"/>
      <c r="D219" s="72"/>
      <c r="E219" s="70"/>
      <c r="F219" s="70"/>
      <c r="G219" s="72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</row>
    <row r="220" spans="1:21" s="73" customFormat="1" ht="12.95" customHeight="1" x14ac:dyDescent="0.2">
      <c r="A220" s="70"/>
      <c r="B220" s="70"/>
      <c r="C220" s="72"/>
      <c r="D220" s="72"/>
      <c r="E220" s="70"/>
      <c r="F220" s="70"/>
      <c r="G220" s="72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</row>
    <row r="221" spans="1:21" s="73" customFormat="1" ht="12.95" customHeight="1" x14ac:dyDescent="0.2">
      <c r="A221" s="70"/>
      <c r="B221" s="70"/>
      <c r="C221" s="72"/>
      <c r="D221" s="72"/>
      <c r="E221" s="70"/>
      <c r="F221" s="70"/>
      <c r="G221" s="72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</row>
    <row r="222" spans="1:21" s="73" customFormat="1" ht="12.95" customHeight="1" x14ac:dyDescent="0.2">
      <c r="A222" s="70"/>
      <c r="B222" s="70"/>
      <c r="C222" s="72"/>
      <c r="D222" s="72"/>
      <c r="E222" s="70"/>
      <c r="F222" s="70"/>
      <c r="G222" s="72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</row>
    <row r="223" spans="1:21" s="73" customFormat="1" ht="12.95" customHeight="1" x14ac:dyDescent="0.2">
      <c r="A223" s="70"/>
      <c r="B223" s="70"/>
      <c r="C223" s="72"/>
      <c r="D223" s="72"/>
      <c r="E223" s="70"/>
      <c r="F223" s="70"/>
      <c r="G223" s="72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</row>
    <row r="224" spans="1:21" s="73" customFormat="1" ht="12.95" customHeight="1" x14ac:dyDescent="0.2">
      <c r="A224" s="70"/>
      <c r="B224" s="70"/>
      <c r="C224" s="72"/>
      <c r="D224" s="72"/>
      <c r="E224" s="70"/>
      <c r="F224" s="70"/>
      <c r="G224" s="72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</row>
    <row r="225" spans="1:21" s="73" customFormat="1" ht="12.95" customHeight="1" x14ac:dyDescent="0.2">
      <c r="A225" s="70"/>
      <c r="B225" s="70"/>
      <c r="C225" s="72"/>
      <c r="D225" s="72"/>
      <c r="E225" s="70"/>
      <c r="F225" s="70"/>
      <c r="G225" s="72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</row>
    <row r="226" spans="1:21" s="73" customFormat="1" ht="12.95" customHeight="1" x14ac:dyDescent="0.2">
      <c r="A226" s="70"/>
      <c r="B226" s="70"/>
      <c r="C226" s="72"/>
      <c r="D226" s="72"/>
      <c r="E226" s="70"/>
      <c r="F226" s="70"/>
      <c r="G226" s="72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</row>
    <row r="227" spans="1:21" s="73" customFormat="1" ht="12.95" customHeight="1" x14ac:dyDescent="0.2">
      <c r="A227" s="70"/>
      <c r="B227" s="70"/>
      <c r="C227" s="72"/>
      <c r="D227" s="72"/>
      <c r="E227" s="70"/>
      <c r="F227" s="70"/>
      <c r="G227" s="72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</row>
    <row r="228" spans="1:21" s="73" customFormat="1" ht="12.95" customHeight="1" x14ac:dyDescent="0.2">
      <c r="A228" s="70"/>
      <c r="B228" s="70"/>
      <c r="C228" s="72"/>
      <c r="D228" s="72"/>
      <c r="E228" s="70"/>
      <c r="F228" s="70"/>
      <c r="G228" s="72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</row>
    <row r="229" spans="1:21" s="73" customFormat="1" ht="12.95" customHeight="1" x14ac:dyDescent="0.2">
      <c r="A229" s="70"/>
      <c r="B229" s="70"/>
      <c r="C229" s="72"/>
      <c r="D229" s="72"/>
      <c r="E229" s="70"/>
      <c r="F229" s="70"/>
      <c r="G229" s="72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</row>
    <row r="230" spans="1:21" s="73" customFormat="1" ht="12.95" customHeight="1" x14ac:dyDescent="0.2">
      <c r="A230" s="70"/>
      <c r="B230" s="70"/>
      <c r="C230" s="72"/>
      <c r="D230" s="72"/>
      <c r="E230" s="70"/>
      <c r="F230" s="70"/>
      <c r="G230" s="72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</row>
    <row r="231" spans="1:21" s="73" customFormat="1" ht="12.95" customHeight="1" x14ac:dyDescent="0.2">
      <c r="A231" s="70"/>
      <c r="B231" s="70"/>
      <c r="C231" s="72"/>
      <c r="D231" s="72"/>
      <c r="E231" s="70"/>
      <c r="F231" s="70"/>
      <c r="G231" s="72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</row>
    <row r="232" spans="1:21" s="73" customFormat="1" ht="12.95" customHeight="1" x14ac:dyDescent="0.2">
      <c r="A232" s="70"/>
      <c r="B232" s="70"/>
      <c r="C232" s="72"/>
      <c r="D232" s="72"/>
      <c r="E232" s="70"/>
      <c r="F232" s="70"/>
      <c r="G232" s="72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</row>
    <row r="233" spans="1:21" s="73" customFormat="1" ht="12.95" customHeight="1" x14ac:dyDescent="0.2">
      <c r="A233" s="70"/>
      <c r="B233" s="70"/>
      <c r="C233" s="72"/>
      <c r="D233" s="72"/>
      <c r="E233" s="70"/>
      <c r="F233" s="70"/>
      <c r="G233" s="72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</row>
    <row r="234" spans="1:21" s="73" customFormat="1" ht="12.95" customHeight="1" x14ac:dyDescent="0.2">
      <c r="A234" s="70"/>
      <c r="B234" s="70"/>
      <c r="C234" s="72"/>
      <c r="D234" s="72"/>
      <c r="E234" s="70"/>
      <c r="F234" s="70"/>
      <c r="G234" s="72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</row>
    <row r="235" spans="1:21" s="73" customFormat="1" ht="12.95" customHeight="1" x14ac:dyDescent="0.2">
      <c r="A235" s="70"/>
      <c r="B235" s="70"/>
      <c r="C235" s="72"/>
      <c r="D235" s="72"/>
      <c r="E235" s="70"/>
      <c r="F235" s="70"/>
      <c r="G235" s="72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</row>
    <row r="236" spans="1:21" s="73" customFormat="1" ht="12.95" customHeight="1" x14ac:dyDescent="0.2">
      <c r="A236" s="70"/>
      <c r="B236" s="70"/>
      <c r="C236" s="72"/>
      <c r="D236" s="72"/>
      <c r="E236" s="70"/>
      <c r="F236" s="70"/>
      <c r="G236" s="72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</row>
    <row r="237" spans="1:21" s="73" customFormat="1" ht="12.95" customHeight="1" x14ac:dyDescent="0.2">
      <c r="A237" s="70"/>
      <c r="B237" s="70"/>
      <c r="C237" s="72"/>
      <c r="D237" s="72"/>
      <c r="E237" s="70"/>
      <c r="F237" s="70"/>
      <c r="G237" s="72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</row>
    <row r="238" spans="1:21" s="73" customFormat="1" ht="12.95" customHeight="1" x14ac:dyDescent="0.2">
      <c r="A238" s="70"/>
      <c r="B238" s="70"/>
      <c r="C238" s="72"/>
      <c r="D238" s="72"/>
      <c r="E238" s="70"/>
      <c r="F238" s="70"/>
      <c r="G238" s="72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</row>
    <row r="239" spans="1:21" s="73" customFormat="1" ht="12.95" customHeight="1" x14ac:dyDescent="0.2">
      <c r="A239" s="70"/>
      <c r="B239" s="70"/>
      <c r="C239" s="72"/>
      <c r="D239" s="72"/>
      <c r="E239" s="70"/>
      <c r="F239" s="70"/>
      <c r="G239" s="72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</row>
    <row r="240" spans="1:21" s="73" customFormat="1" ht="12.95" customHeight="1" x14ac:dyDescent="0.2">
      <c r="A240" s="70"/>
      <c r="B240" s="70"/>
      <c r="C240" s="72"/>
      <c r="D240" s="72"/>
      <c r="E240" s="70"/>
      <c r="F240" s="70"/>
      <c r="G240" s="72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</row>
    <row r="241" spans="1:21" s="73" customFormat="1" ht="12.95" customHeight="1" x14ac:dyDescent="0.2">
      <c r="A241" s="70"/>
      <c r="B241" s="70"/>
      <c r="C241" s="72"/>
      <c r="D241" s="72"/>
      <c r="E241" s="70"/>
      <c r="F241" s="70"/>
      <c r="G241" s="72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</row>
    <row r="242" spans="1:21" s="73" customFormat="1" ht="12.95" customHeight="1" x14ac:dyDescent="0.2">
      <c r="A242" s="70"/>
      <c r="B242" s="70"/>
      <c r="C242" s="72"/>
      <c r="D242" s="72"/>
      <c r="E242" s="70"/>
      <c r="F242" s="70"/>
      <c r="G242" s="72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</row>
    <row r="243" spans="1:21" s="73" customFormat="1" ht="12.95" customHeight="1" x14ac:dyDescent="0.2">
      <c r="A243" s="70"/>
      <c r="B243" s="70"/>
      <c r="C243" s="72"/>
      <c r="D243" s="72"/>
      <c r="E243" s="70"/>
      <c r="F243" s="70"/>
      <c r="G243" s="72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</row>
    <row r="244" spans="1:21" s="73" customFormat="1" ht="12.95" customHeight="1" x14ac:dyDescent="0.2">
      <c r="A244" s="70"/>
      <c r="B244" s="70"/>
      <c r="C244" s="72"/>
      <c r="D244" s="72"/>
      <c r="E244" s="70"/>
      <c r="F244" s="70"/>
      <c r="G244" s="72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</row>
    <row r="245" spans="1:21" s="73" customFormat="1" ht="12.95" customHeight="1" x14ac:dyDescent="0.2">
      <c r="A245" s="70"/>
      <c r="B245" s="70"/>
      <c r="C245" s="72"/>
      <c r="D245" s="72"/>
      <c r="E245" s="70"/>
      <c r="F245" s="70"/>
      <c r="G245" s="72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</row>
    <row r="246" spans="1:21" s="73" customFormat="1" ht="12.95" customHeight="1" x14ac:dyDescent="0.2">
      <c r="A246" s="70"/>
      <c r="B246" s="70"/>
      <c r="C246" s="72"/>
      <c r="D246" s="72"/>
      <c r="E246" s="70"/>
      <c r="F246" s="70"/>
      <c r="G246" s="72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</row>
    <row r="247" spans="1:21" s="73" customFormat="1" ht="12.95" customHeight="1" x14ac:dyDescent="0.2">
      <c r="A247" s="70"/>
      <c r="B247" s="70"/>
      <c r="C247" s="72"/>
      <c r="D247" s="72"/>
      <c r="E247" s="70"/>
      <c r="F247" s="70"/>
      <c r="G247" s="72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</row>
    <row r="248" spans="1:21" s="73" customFormat="1" ht="12.95" customHeight="1" x14ac:dyDescent="0.2">
      <c r="A248" s="70"/>
      <c r="B248" s="70"/>
      <c r="C248" s="72"/>
      <c r="D248" s="72"/>
      <c r="E248" s="70"/>
      <c r="F248" s="70"/>
      <c r="G248" s="72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</row>
    <row r="249" spans="1:21" s="73" customFormat="1" ht="12.95" customHeight="1" x14ac:dyDescent="0.2">
      <c r="A249" s="70"/>
      <c r="B249" s="70"/>
      <c r="C249" s="72"/>
      <c r="D249" s="72"/>
      <c r="E249" s="70"/>
      <c r="F249" s="70"/>
      <c r="G249" s="72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</row>
    <row r="250" spans="1:21" s="73" customFormat="1" ht="12.95" customHeight="1" x14ac:dyDescent="0.2">
      <c r="A250" s="70"/>
      <c r="B250" s="70"/>
      <c r="C250" s="72"/>
      <c r="D250" s="72"/>
      <c r="E250" s="70"/>
      <c r="F250" s="70"/>
      <c r="G250" s="72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</row>
    <row r="251" spans="1:21" s="73" customFormat="1" ht="12.95" customHeight="1" x14ac:dyDescent="0.2">
      <c r="A251" s="70"/>
      <c r="B251" s="70"/>
      <c r="C251" s="72"/>
      <c r="D251" s="72"/>
      <c r="E251" s="70"/>
      <c r="F251" s="70"/>
      <c r="G251" s="72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</row>
    <row r="252" spans="1:21" s="73" customFormat="1" ht="12.95" customHeight="1" x14ac:dyDescent="0.2">
      <c r="A252" s="70"/>
      <c r="B252" s="70"/>
      <c r="C252" s="72"/>
      <c r="D252" s="72"/>
      <c r="E252" s="70"/>
      <c r="F252" s="70"/>
      <c r="G252" s="72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</row>
    <row r="253" spans="1:21" s="73" customFormat="1" ht="12.95" customHeight="1" x14ac:dyDescent="0.2">
      <c r="A253" s="70"/>
      <c r="B253" s="70"/>
      <c r="C253" s="72"/>
      <c r="D253" s="72"/>
      <c r="E253" s="70"/>
      <c r="F253" s="70"/>
      <c r="G253" s="72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</row>
    <row r="254" spans="1:21" s="73" customFormat="1" ht="12.95" customHeight="1" x14ac:dyDescent="0.2">
      <c r="A254" s="70"/>
      <c r="B254" s="70"/>
      <c r="C254" s="72"/>
      <c r="D254" s="72"/>
      <c r="E254" s="70"/>
      <c r="F254" s="70"/>
      <c r="G254" s="72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</row>
    <row r="255" spans="1:21" s="73" customFormat="1" ht="12.95" customHeight="1" x14ac:dyDescent="0.2">
      <c r="A255" s="70"/>
      <c r="B255" s="70"/>
      <c r="C255" s="72"/>
      <c r="D255" s="72"/>
      <c r="E255" s="70"/>
      <c r="F255" s="70"/>
      <c r="G255" s="72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</row>
    <row r="256" spans="1:21" s="73" customFormat="1" ht="12.95" customHeight="1" x14ac:dyDescent="0.2">
      <c r="A256" s="70"/>
      <c r="B256" s="70"/>
      <c r="C256" s="72"/>
      <c r="D256" s="72"/>
      <c r="E256" s="70"/>
      <c r="F256" s="70"/>
      <c r="G256" s="72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</row>
    <row r="257" spans="1:21" s="73" customFormat="1" ht="12.95" customHeight="1" x14ac:dyDescent="0.2">
      <c r="A257" s="70"/>
      <c r="B257" s="70"/>
      <c r="C257" s="72"/>
      <c r="D257" s="72"/>
      <c r="E257" s="70"/>
      <c r="F257" s="70"/>
      <c r="G257" s="72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</row>
    <row r="258" spans="1:21" s="73" customFormat="1" ht="12.95" customHeight="1" x14ac:dyDescent="0.2">
      <c r="A258" s="70"/>
      <c r="B258" s="70"/>
      <c r="C258" s="72"/>
      <c r="D258" s="72"/>
      <c r="E258" s="70"/>
      <c r="F258" s="70"/>
      <c r="G258" s="72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</row>
    <row r="259" spans="1:21" s="73" customFormat="1" ht="12.95" customHeight="1" x14ac:dyDescent="0.2">
      <c r="A259" s="70"/>
      <c r="B259" s="70"/>
      <c r="C259" s="72"/>
      <c r="D259" s="72"/>
      <c r="E259" s="70"/>
      <c r="F259" s="70"/>
      <c r="G259" s="72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</row>
    <row r="260" spans="1:21" s="73" customFormat="1" ht="12.95" customHeight="1" x14ac:dyDescent="0.2">
      <c r="A260" s="70"/>
      <c r="B260" s="70"/>
      <c r="C260" s="72"/>
      <c r="D260" s="72"/>
      <c r="E260" s="70"/>
      <c r="F260" s="70"/>
      <c r="G260" s="72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</row>
    <row r="261" spans="1:21" s="73" customFormat="1" ht="12.95" customHeight="1" x14ac:dyDescent="0.2">
      <c r="A261" s="70"/>
      <c r="B261" s="70"/>
      <c r="C261" s="72"/>
      <c r="D261" s="72"/>
      <c r="E261" s="70"/>
      <c r="F261" s="70"/>
      <c r="G261" s="72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</row>
    <row r="262" spans="1:21" s="73" customFormat="1" ht="12.95" customHeight="1" x14ac:dyDescent="0.2">
      <c r="A262" s="70"/>
      <c r="B262" s="70"/>
      <c r="C262" s="72"/>
      <c r="D262" s="72"/>
      <c r="E262" s="70"/>
      <c r="F262" s="70"/>
      <c r="G262" s="72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</row>
    <row r="263" spans="1:21" s="73" customFormat="1" ht="12.95" customHeight="1" x14ac:dyDescent="0.2">
      <c r="A263" s="70"/>
      <c r="B263" s="70"/>
      <c r="C263" s="72"/>
      <c r="D263" s="72"/>
      <c r="E263" s="70"/>
      <c r="F263" s="70"/>
      <c r="G263" s="72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</row>
    <row r="264" spans="1:21" s="73" customFormat="1" ht="12.95" customHeight="1" x14ac:dyDescent="0.2">
      <c r="A264" s="70"/>
      <c r="B264" s="70"/>
      <c r="C264" s="72"/>
      <c r="D264" s="72"/>
      <c r="E264" s="70"/>
      <c r="F264" s="70"/>
      <c r="G264" s="72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</row>
    <row r="265" spans="1:21" s="73" customFormat="1" ht="12.95" customHeight="1" x14ac:dyDescent="0.2">
      <c r="A265" s="70"/>
      <c r="B265" s="70"/>
      <c r="C265" s="72"/>
      <c r="D265" s="72"/>
      <c r="E265" s="70"/>
      <c r="F265" s="70"/>
      <c r="G265" s="72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</row>
    <row r="266" spans="1:21" s="73" customFormat="1" ht="12.95" customHeight="1" x14ac:dyDescent="0.2">
      <c r="A266" s="70"/>
      <c r="B266" s="70"/>
      <c r="C266" s="72"/>
      <c r="D266" s="72"/>
      <c r="E266" s="70"/>
      <c r="F266" s="70"/>
      <c r="G266" s="72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</row>
    <row r="267" spans="1:21" s="73" customFormat="1" ht="12.95" customHeight="1" x14ac:dyDescent="0.2">
      <c r="A267" s="70"/>
      <c r="B267" s="70"/>
      <c r="C267" s="72"/>
      <c r="D267" s="72"/>
      <c r="E267" s="70"/>
      <c r="F267" s="70"/>
      <c r="G267" s="72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</row>
    <row r="268" spans="1:21" s="73" customFormat="1" ht="12.95" customHeight="1" x14ac:dyDescent="0.2">
      <c r="A268" s="70"/>
      <c r="B268" s="70"/>
      <c r="C268" s="72"/>
      <c r="D268" s="72"/>
      <c r="E268" s="70"/>
      <c r="F268" s="70"/>
      <c r="G268" s="72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</row>
    <row r="269" spans="1:21" s="73" customFormat="1" ht="12.95" customHeight="1" x14ac:dyDescent="0.2">
      <c r="A269" s="70"/>
      <c r="B269" s="70"/>
      <c r="C269" s="72"/>
      <c r="D269" s="72"/>
      <c r="E269" s="70"/>
      <c r="F269" s="70"/>
      <c r="G269" s="72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</row>
    <row r="270" spans="1:21" s="73" customFormat="1" ht="12.95" customHeight="1" x14ac:dyDescent="0.2">
      <c r="A270" s="70"/>
      <c r="B270" s="70"/>
      <c r="C270" s="72"/>
      <c r="D270" s="72"/>
      <c r="E270" s="70"/>
      <c r="F270" s="70"/>
      <c r="G270" s="72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</row>
    <row r="271" spans="1:21" s="73" customFormat="1" ht="12.95" customHeight="1" x14ac:dyDescent="0.2">
      <c r="A271" s="70"/>
      <c r="B271" s="70"/>
      <c r="C271" s="72"/>
      <c r="D271" s="72"/>
      <c r="E271" s="70"/>
      <c r="F271" s="70"/>
      <c r="G271" s="72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</row>
    <row r="272" spans="1:21" s="73" customFormat="1" ht="12.95" customHeight="1" x14ac:dyDescent="0.2">
      <c r="A272" s="70"/>
      <c r="B272" s="70"/>
      <c r="C272" s="72"/>
      <c r="D272" s="72"/>
      <c r="E272" s="70"/>
      <c r="F272" s="70"/>
      <c r="G272" s="72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</row>
    <row r="273" spans="1:21" s="73" customFormat="1" ht="12.95" customHeight="1" x14ac:dyDescent="0.2">
      <c r="A273" s="70"/>
      <c r="B273" s="70"/>
      <c r="C273" s="72"/>
      <c r="D273" s="72"/>
      <c r="E273" s="70"/>
      <c r="F273" s="70"/>
      <c r="G273" s="72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</row>
    <row r="274" spans="1:21" s="73" customFormat="1" ht="12.95" customHeight="1" x14ac:dyDescent="0.2">
      <c r="A274" s="70"/>
      <c r="B274" s="70"/>
      <c r="C274" s="72"/>
      <c r="D274" s="72"/>
      <c r="E274" s="70"/>
      <c r="F274" s="70"/>
      <c r="G274" s="72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</row>
    <row r="275" spans="1:21" s="73" customFormat="1" ht="12.95" customHeight="1" x14ac:dyDescent="0.2">
      <c r="A275" s="70"/>
      <c r="B275" s="70"/>
      <c r="C275" s="72"/>
      <c r="D275" s="72"/>
      <c r="E275" s="70"/>
      <c r="F275" s="70"/>
      <c r="G275" s="72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</row>
    <row r="276" spans="1:21" s="73" customFormat="1" ht="12.95" customHeight="1" x14ac:dyDescent="0.2">
      <c r="A276" s="70"/>
      <c r="B276" s="70"/>
      <c r="C276" s="72"/>
      <c r="D276" s="72"/>
      <c r="E276" s="70"/>
      <c r="F276" s="70"/>
      <c r="G276" s="72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</row>
    <row r="277" spans="1:21" s="73" customFormat="1" ht="12.95" customHeight="1" x14ac:dyDescent="0.2">
      <c r="A277" s="70"/>
      <c r="B277" s="70"/>
      <c r="C277" s="72"/>
      <c r="D277" s="72"/>
      <c r="E277" s="70"/>
      <c r="F277" s="70"/>
      <c r="G277" s="72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</row>
    <row r="278" spans="1:21" s="73" customFormat="1" ht="12.95" customHeight="1" x14ac:dyDescent="0.2">
      <c r="A278" s="70"/>
      <c r="B278" s="70"/>
      <c r="C278" s="72"/>
      <c r="D278" s="72"/>
      <c r="E278" s="70"/>
      <c r="F278" s="70"/>
      <c r="G278" s="72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</row>
    <row r="279" spans="1:21" s="73" customFormat="1" ht="12.95" customHeight="1" x14ac:dyDescent="0.2">
      <c r="A279" s="70"/>
      <c r="B279" s="70"/>
      <c r="C279" s="72"/>
      <c r="D279" s="72"/>
      <c r="E279" s="70"/>
      <c r="F279" s="70"/>
      <c r="G279" s="72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</row>
    <row r="280" spans="1:21" s="73" customFormat="1" ht="12.95" customHeight="1" x14ac:dyDescent="0.2">
      <c r="A280" s="70"/>
      <c r="B280" s="70"/>
      <c r="C280" s="72"/>
      <c r="D280" s="72"/>
      <c r="E280" s="70"/>
      <c r="F280" s="70"/>
      <c r="G280" s="72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</row>
    <row r="281" spans="1:21" s="73" customFormat="1" ht="12.95" customHeight="1" x14ac:dyDescent="0.2">
      <c r="A281" s="70"/>
      <c r="B281" s="70"/>
      <c r="C281" s="72"/>
      <c r="D281" s="72"/>
      <c r="E281" s="70"/>
      <c r="F281" s="70"/>
      <c r="G281" s="72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</row>
    <row r="282" spans="1:21" s="73" customFormat="1" ht="12.95" customHeight="1" x14ac:dyDescent="0.2">
      <c r="A282" s="70"/>
      <c r="B282" s="70"/>
      <c r="C282" s="72"/>
      <c r="D282" s="72"/>
      <c r="E282" s="70"/>
      <c r="F282" s="70"/>
      <c r="G282" s="72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</row>
    <row r="283" spans="1:21" s="73" customFormat="1" ht="12.95" customHeight="1" x14ac:dyDescent="0.2">
      <c r="A283" s="70"/>
      <c r="B283" s="70"/>
      <c r="C283" s="72"/>
      <c r="D283" s="72"/>
      <c r="E283" s="70"/>
      <c r="F283" s="70"/>
      <c r="G283" s="72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</row>
    <row r="284" spans="1:21" s="73" customFormat="1" ht="12.95" customHeight="1" x14ac:dyDescent="0.2">
      <c r="A284" s="70"/>
      <c r="B284" s="70"/>
      <c r="C284" s="72"/>
      <c r="D284" s="72"/>
      <c r="E284" s="70"/>
      <c r="F284" s="70"/>
      <c r="G284" s="72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</row>
    <row r="285" spans="1:21" s="73" customFormat="1" ht="12.95" customHeight="1" x14ac:dyDescent="0.2">
      <c r="A285" s="70"/>
      <c r="B285" s="70"/>
      <c r="C285" s="72"/>
      <c r="D285" s="72"/>
      <c r="E285" s="70"/>
      <c r="F285" s="70"/>
      <c r="G285" s="72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</row>
    <row r="286" spans="1:21" s="73" customFormat="1" ht="12.95" customHeight="1" x14ac:dyDescent="0.2">
      <c r="A286" s="70"/>
      <c r="B286" s="70"/>
      <c r="C286" s="72"/>
      <c r="D286" s="72"/>
      <c r="E286" s="70"/>
      <c r="F286" s="70"/>
      <c r="G286" s="72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</row>
    <row r="287" spans="1:21" s="73" customFormat="1" ht="12.95" customHeight="1" x14ac:dyDescent="0.2">
      <c r="A287" s="70"/>
      <c r="B287" s="70"/>
      <c r="C287" s="72"/>
      <c r="D287" s="72"/>
      <c r="E287" s="70"/>
      <c r="F287" s="70"/>
      <c r="G287" s="72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</row>
    <row r="288" spans="1:21" s="73" customFormat="1" ht="12.95" customHeight="1" x14ac:dyDescent="0.2">
      <c r="A288" s="70"/>
      <c r="B288" s="70"/>
      <c r="C288" s="72"/>
      <c r="D288" s="72"/>
      <c r="E288" s="70"/>
      <c r="F288" s="70"/>
      <c r="G288" s="72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</row>
    <row r="289" spans="1:21" s="73" customFormat="1" ht="12.95" customHeight="1" x14ac:dyDescent="0.2">
      <c r="A289" s="70"/>
      <c r="B289" s="70"/>
      <c r="C289" s="72"/>
      <c r="D289" s="72"/>
      <c r="E289" s="70"/>
      <c r="F289" s="70"/>
      <c r="G289" s="72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</row>
    <row r="290" spans="1:21" s="73" customFormat="1" ht="12.95" customHeight="1" x14ac:dyDescent="0.2">
      <c r="A290" s="70"/>
      <c r="B290" s="70"/>
      <c r="C290" s="72"/>
      <c r="D290" s="72"/>
      <c r="E290" s="70"/>
      <c r="F290" s="70"/>
      <c r="G290" s="72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</row>
    <row r="291" spans="1:21" s="73" customFormat="1" ht="12.95" customHeight="1" x14ac:dyDescent="0.2">
      <c r="A291" s="70"/>
      <c r="B291" s="70"/>
      <c r="C291" s="72"/>
      <c r="D291" s="72"/>
      <c r="E291" s="70"/>
      <c r="F291" s="70"/>
      <c r="G291" s="72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</row>
    <row r="292" spans="1:21" s="73" customFormat="1" ht="12.95" customHeight="1" x14ac:dyDescent="0.2">
      <c r="A292" s="70"/>
      <c r="B292" s="70"/>
      <c r="C292" s="72"/>
      <c r="D292" s="72"/>
      <c r="E292" s="70"/>
      <c r="F292" s="70"/>
      <c r="G292" s="72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</row>
    <row r="293" spans="1:21" s="73" customFormat="1" ht="12.95" customHeight="1" x14ac:dyDescent="0.2">
      <c r="A293" s="70"/>
      <c r="B293" s="70"/>
      <c r="C293" s="72"/>
      <c r="D293" s="72"/>
      <c r="E293" s="70"/>
      <c r="F293" s="70"/>
      <c r="G293" s="72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</row>
    <row r="294" spans="1:21" s="73" customFormat="1" ht="12.95" customHeight="1" x14ac:dyDescent="0.2">
      <c r="A294" s="70"/>
      <c r="B294" s="70"/>
      <c r="C294" s="72"/>
      <c r="D294" s="72"/>
      <c r="E294" s="70"/>
      <c r="F294" s="70"/>
      <c r="G294" s="72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</row>
    <row r="295" spans="1:21" x14ac:dyDescent="0.2">
      <c r="C295" s="8"/>
      <c r="D295" s="8"/>
    </row>
    <row r="296" spans="1:21" x14ac:dyDescent="0.2">
      <c r="C296" s="8"/>
      <c r="D296" s="8"/>
    </row>
    <row r="297" spans="1:21" x14ac:dyDescent="0.2">
      <c r="C297" s="8"/>
      <c r="D297" s="8"/>
    </row>
    <row r="298" spans="1:21" x14ac:dyDescent="0.2">
      <c r="C298" s="8"/>
      <c r="D298" s="8"/>
    </row>
    <row r="299" spans="1:21" x14ac:dyDescent="0.2">
      <c r="C299" s="8"/>
      <c r="D299" s="8"/>
    </row>
    <row r="300" spans="1:21" x14ac:dyDescent="0.2">
      <c r="C300" s="8"/>
      <c r="D300" s="8"/>
    </row>
    <row r="301" spans="1:21" x14ac:dyDescent="0.2">
      <c r="C301" s="8"/>
      <c r="D301" s="8"/>
    </row>
    <row r="302" spans="1:21" x14ac:dyDescent="0.2">
      <c r="C302" s="8"/>
      <c r="D302" s="8"/>
    </row>
    <row r="303" spans="1:21" x14ac:dyDescent="0.2">
      <c r="C303" s="8"/>
      <c r="D303" s="8"/>
    </row>
    <row r="304" spans="1:21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</sheetData>
  <sortState xmlns:xlrd2="http://schemas.microsoft.com/office/spreadsheetml/2017/richdata2" ref="A21:X78">
    <sortCondition ref="C21:C78"/>
  </sortState>
  <phoneticPr fontId="7" type="noConversion"/>
  <pageMargins left="0.75" right="0.75" top="1" bottom="1" header="0.5" footer="0.5"/>
  <pageSetup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39"/>
  <sheetViews>
    <sheetView workbookViewId="0">
      <selection activeCell="A11" sqref="A11:D19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6" t="s">
        <v>47</v>
      </c>
      <c r="I1" s="37" t="s">
        <v>48</v>
      </c>
      <c r="J1" s="38" t="s">
        <v>49</v>
      </c>
    </row>
    <row r="2" spans="1:16" x14ac:dyDescent="0.2">
      <c r="I2" s="39" t="s">
        <v>50</v>
      </c>
      <c r="J2" s="40" t="s">
        <v>51</v>
      </c>
    </row>
    <row r="3" spans="1:16" x14ac:dyDescent="0.2">
      <c r="A3" s="41" t="s">
        <v>52</v>
      </c>
      <c r="I3" s="39" t="s">
        <v>53</v>
      </c>
      <c r="J3" s="40" t="s">
        <v>54</v>
      </c>
    </row>
    <row r="4" spans="1:16" x14ac:dyDescent="0.2">
      <c r="I4" s="39" t="s">
        <v>55</v>
      </c>
      <c r="J4" s="40" t="s">
        <v>54</v>
      </c>
    </row>
    <row r="5" spans="1:16" ht="13.5" thickBot="1" x14ac:dyDescent="0.25">
      <c r="I5" s="42" t="s">
        <v>56</v>
      </c>
      <c r="J5" s="43" t="s">
        <v>57</v>
      </c>
    </row>
    <row r="10" spans="1:16" ht="13.5" thickBot="1" x14ac:dyDescent="0.25"/>
    <row r="11" spans="1:16" ht="12.75" customHeight="1" thickBot="1" x14ac:dyDescent="0.25">
      <c r="A11" s="8" t="str">
        <f t="shared" ref="A11:A19" si="0">P11</f>
        <v>BAVM 178 </v>
      </c>
      <c r="B11" s="3" t="str">
        <f t="shared" ref="B11:B19" si="1">IF(H11=INT(H11),"I","II")</f>
        <v>I</v>
      </c>
      <c r="C11" s="8">
        <f t="shared" ref="C11:C19" si="2">1*G11</f>
        <v>53860.510699999999</v>
      </c>
      <c r="D11" s="10" t="str">
        <f t="shared" ref="D11:D19" si="3">VLOOKUP(F11,I$1:J$5,2,FALSE)</f>
        <v>vis</v>
      </c>
      <c r="E11" s="44">
        <f>VLOOKUP(C11,'Active 1'!C$21:E$955,3,FALSE)</f>
        <v>-2370.7281647173527</v>
      </c>
      <c r="F11" s="3" t="s">
        <v>56</v>
      </c>
      <c r="G11" s="10" t="str">
        <f t="shared" ref="G11:G19" si="4">MID(I11,3,LEN(I11)-3)</f>
        <v>53860.5107</v>
      </c>
      <c r="H11" s="8">
        <f t="shared" ref="H11:H19" si="5">1*K11</f>
        <v>0</v>
      </c>
      <c r="I11" s="45" t="s">
        <v>58</v>
      </c>
      <c r="J11" s="46" t="s">
        <v>59</v>
      </c>
      <c r="K11" s="45">
        <v>0</v>
      </c>
      <c r="L11" s="45" t="s">
        <v>60</v>
      </c>
      <c r="M11" s="46" t="s">
        <v>61</v>
      </c>
      <c r="N11" s="46" t="s">
        <v>62</v>
      </c>
      <c r="O11" s="47" t="s">
        <v>63</v>
      </c>
      <c r="P11" s="48" t="s">
        <v>64</v>
      </c>
    </row>
    <row r="12" spans="1:16" ht="12.75" customHeight="1" thickBot="1" x14ac:dyDescent="0.25">
      <c r="A12" s="8" t="str">
        <f t="shared" si="0"/>
        <v>BAVM 201 </v>
      </c>
      <c r="B12" s="3" t="str">
        <f t="shared" si="1"/>
        <v>I</v>
      </c>
      <c r="C12" s="8">
        <f t="shared" si="2"/>
        <v>54601.549500000001</v>
      </c>
      <c r="D12" s="10" t="str">
        <f t="shared" si="3"/>
        <v>vis</v>
      </c>
      <c r="E12" s="44">
        <f>VLOOKUP(C12,'Active 1'!C$21:E$955,3,FALSE)</f>
        <v>-27.816587135148495</v>
      </c>
      <c r="F12" s="3" t="s">
        <v>56</v>
      </c>
      <c r="G12" s="10" t="str">
        <f t="shared" si="4"/>
        <v>54601.5495</v>
      </c>
      <c r="H12" s="8">
        <f t="shared" si="5"/>
        <v>741</v>
      </c>
      <c r="I12" s="45" t="s">
        <v>65</v>
      </c>
      <c r="J12" s="46" t="s">
        <v>66</v>
      </c>
      <c r="K12" s="45" t="s">
        <v>67</v>
      </c>
      <c r="L12" s="45" t="s">
        <v>68</v>
      </c>
      <c r="M12" s="46" t="s">
        <v>61</v>
      </c>
      <c r="N12" s="46" t="s">
        <v>62</v>
      </c>
      <c r="O12" s="47" t="s">
        <v>63</v>
      </c>
      <c r="P12" s="48" t="s">
        <v>69</v>
      </c>
    </row>
    <row r="13" spans="1:16" ht="12.75" customHeight="1" thickBot="1" x14ac:dyDescent="0.25">
      <c r="A13" s="8" t="str">
        <f t="shared" si="0"/>
        <v>BAVM 209 </v>
      </c>
      <c r="B13" s="3" t="str">
        <f t="shared" si="1"/>
        <v>I</v>
      </c>
      <c r="C13" s="8">
        <f t="shared" si="2"/>
        <v>54934.5507</v>
      </c>
      <c r="D13" s="10" t="str">
        <f t="shared" si="3"/>
        <v>vis</v>
      </c>
      <c r="E13" s="44">
        <f>VLOOKUP(C13,'Active 1'!C$21:E$955,3,FALSE)</f>
        <v>1025.0194679118504</v>
      </c>
      <c r="F13" s="3" t="s">
        <v>56</v>
      </c>
      <c r="G13" s="10" t="str">
        <f t="shared" si="4"/>
        <v>54934.5507</v>
      </c>
      <c r="H13" s="8">
        <f t="shared" si="5"/>
        <v>1074</v>
      </c>
      <c r="I13" s="45" t="s">
        <v>70</v>
      </c>
      <c r="J13" s="46" t="s">
        <v>71</v>
      </c>
      <c r="K13" s="45" t="s">
        <v>72</v>
      </c>
      <c r="L13" s="45" t="s">
        <v>73</v>
      </c>
      <c r="M13" s="46" t="s">
        <v>61</v>
      </c>
      <c r="N13" s="46" t="s">
        <v>62</v>
      </c>
      <c r="O13" s="47" t="s">
        <v>63</v>
      </c>
      <c r="P13" s="48" t="s">
        <v>74</v>
      </c>
    </row>
    <row r="14" spans="1:16" ht="12.75" customHeight="1" thickBot="1" x14ac:dyDescent="0.25">
      <c r="A14" s="8" t="str">
        <f t="shared" si="0"/>
        <v>BAVM 212 </v>
      </c>
      <c r="B14" s="3" t="str">
        <f t="shared" si="1"/>
        <v>I</v>
      </c>
      <c r="C14" s="8">
        <f t="shared" si="2"/>
        <v>55033.5533</v>
      </c>
      <c r="D14" s="10" t="str">
        <f t="shared" si="3"/>
        <v>vis</v>
      </c>
      <c r="E14" s="44">
        <f>VLOOKUP(C14,'Active 1'!C$21:E$955,3,FALSE)</f>
        <v>1338.0318739434088</v>
      </c>
      <c r="F14" s="3" t="s">
        <v>56</v>
      </c>
      <c r="G14" s="10" t="str">
        <f t="shared" si="4"/>
        <v>55033.5533</v>
      </c>
      <c r="H14" s="8">
        <f t="shared" si="5"/>
        <v>1173</v>
      </c>
      <c r="I14" s="45" t="s">
        <v>75</v>
      </c>
      <c r="J14" s="46" t="s">
        <v>76</v>
      </c>
      <c r="K14" s="45" t="s">
        <v>77</v>
      </c>
      <c r="L14" s="45" t="s">
        <v>78</v>
      </c>
      <c r="M14" s="46" t="s">
        <v>61</v>
      </c>
      <c r="N14" s="46" t="s">
        <v>62</v>
      </c>
      <c r="O14" s="47" t="s">
        <v>63</v>
      </c>
      <c r="P14" s="48" t="s">
        <v>79</v>
      </c>
    </row>
    <row r="15" spans="1:16" ht="12.75" customHeight="1" thickBot="1" x14ac:dyDescent="0.25">
      <c r="A15" s="8" t="str">
        <f t="shared" si="0"/>
        <v>BAVM 214 </v>
      </c>
      <c r="B15" s="3" t="str">
        <f t="shared" si="1"/>
        <v>I</v>
      </c>
      <c r="C15" s="8">
        <f t="shared" si="2"/>
        <v>55314.487800000003</v>
      </c>
      <c r="D15" s="10" t="str">
        <f t="shared" si="3"/>
        <v>vis</v>
      </c>
      <c r="E15" s="44">
        <f>VLOOKUP(C15,'Active 1'!C$21:E$955,3,FALSE)</f>
        <v>2226.2508074085295</v>
      </c>
      <c r="F15" s="3" t="s">
        <v>56</v>
      </c>
      <c r="G15" s="10" t="str">
        <f t="shared" si="4"/>
        <v>55314.4878</v>
      </c>
      <c r="H15" s="8">
        <f t="shared" si="5"/>
        <v>1454</v>
      </c>
      <c r="I15" s="45" t="s">
        <v>80</v>
      </c>
      <c r="J15" s="46" t="s">
        <v>81</v>
      </c>
      <c r="K15" s="45" t="s">
        <v>82</v>
      </c>
      <c r="L15" s="45" t="s">
        <v>83</v>
      </c>
      <c r="M15" s="46" t="s">
        <v>61</v>
      </c>
      <c r="N15" s="46" t="s">
        <v>62</v>
      </c>
      <c r="O15" s="47" t="s">
        <v>63</v>
      </c>
      <c r="P15" s="48" t="s">
        <v>84</v>
      </c>
    </row>
    <row r="16" spans="1:16" ht="12.75" customHeight="1" thickBot="1" x14ac:dyDescent="0.25">
      <c r="A16" s="8" t="str">
        <f t="shared" si="0"/>
        <v>BAVM 214 </v>
      </c>
      <c r="B16" s="3" t="str">
        <f t="shared" si="1"/>
        <v>I</v>
      </c>
      <c r="C16" s="8">
        <f t="shared" si="2"/>
        <v>55340.524299999997</v>
      </c>
      <c r="D16" s="10" t="str">
        <f t="shared" si="3"/>
        <v>vis</v>
      </c>
      <c r="E16" s="44">
        <f>VLOOKUP(C16,'Active 1'!C$21:E$955,3,FALSE)</f>
        <v>2308.5693274235496</v>
      </c>
      <c r="F16" s="3" t="s">
        <v>56</v>
      </c>
      <c r="G16" s="10" t="str">
        <f t="shared" si="4"/>
        <v>55340.5243</v>
      </c>
      <c r="H16" s="8">
        <f t="shared" si="5"/>
        <v>1480</v>
      </c>
      <c r="I16" s="45" t="s">
        <v>85</v>
      </c>
      <c r="J16" s="46" t="s">
        <v>86</v>
      </c>
      <c r="K16" s="45" t="s">
        <v>87</v>
      </c>
      <c r="L16" s="45" t="s">
        <v>88</v>
      </c>
      <c r="M16" s="46" t="s">
        <v>61</v>
      </c>
      <c r="N16" s="46" t="s">
        <v>62</v>
      </c>
      <c r="O16" s="47" t="s">
        <v>63</v>
      </c>
      <c r="P16" s="48" t="s">
        <v>84</v>
      </c>
    </row>
    <row r="17" spans="1:16" ht="12.75" customHeight="1" thickBot="1" x14ac:dyDescent="0.25">
      <c r="A17" s="8" t="str">
        <f t="shared" si="0"/>
        <v>BAVM 220 </v>
      </c>
      <c r="B17" s="3" t="str">
        <f t="shared" si="1"/>
        <v>I</v>
      </c>
      <c r="C17" s="8">
        <f t="shared" si="2"/>
        <v>55659.481099999997</v>
      </c>
      <c r="D17" s="10" t="str">
        <f t="shared" si="3"/>
        <v>vis</v>
      </c>
      <c r="E17" s="44">
        <f>VLOOKUP(C17,'Active 1'!C$21:E$955,3,FALSE)</f>
        <v>3317.0017866531734</v>
      </c>
      <c r="F17" s="3" t="s">
        <v>56</v>
      </c>
      <c r="G17" s="10" t="str">
        <f t="shared" si="4"/>
        <v>55659.4811</v>
      </c>
      <c r="H17" s="8">
        <f t="shared" si="5"/>
        <v>1799</v>
      </c>
      <c r="I17" s="45" t="s">
        <v>89</v>
      </c>
      <c r="J17" s="46" t="s">
        <v>90</v>
      </c>
      <c r="K17" s="45" t="s">
        <v>91</v>
      </c>
      <c r="L17" s="45" t="s">
        <v>92</v>
      </c>
      <c r="M17" s="46" t="s">
        <v>61</v>
      </c>
      <c r="N17" s="46" t="s">
        <v>62</v>
      </c>
      <c r="O17" s="47" t="s">
        <v>63</v>
      </c>
      <c r="P17" s="48" t="s">
        <v>93</v>
      </c>
    </row>
    <row r="18" spans="1:16" ht="12.75" customHeight="1" thickBot="1" x14ac:dyDescent="0.25">
      <c r="A18" s="8" t="str">
        <f t="shared" si="0"/>
        <v>BAVM 220 </v>
      </c>
      <c r="B18" s="3" t="str">
        <f t="shared" si="1"/>
        <v>I</v>
      </c>
      <c r="C18" s="8">
        <f t="shared" si="2"/>
        <v>55669.415800000002</v>
      </c>
      <c r="D18" s="10" t="str">
        <f t="shared" si="3"/>
        <v>vis</v>
      </c>
      <c r="E18" s="44">
        <f>VLOOKUP(C18,'Active 1'!C$21:E$955,3,FALSE)</f>
        <v>3348.4119147730753</v>
      </c>
      <c r="F18" s="3" t="s">
        <v>56</v>
      </c>
      <c r="G18" s="10" t="str">
        <f t="shared" si="4"/>
        <v>55669.4158</v>
      </c>
      <c r="H18" s="8">
        <f t="shared" si="5"/>
        <v>1809</v>
      </c>
      <c r="I18" s="45" t="s">
        <v>94</v>
      </c>
      <c r="J18" s="46" t="s">
        <v>95</v>
      </c>
      <c r="K18" s="45" t="s">
        <v>96</v>
      </c>
      <c r="L18" s="45" t="s">
        <v>97</v>
      </c>
      <c r="M18" s="46" t="s">
        <v>61</v>
      </c>
      <c r="N18" s="46" t="s">
        <v>62</v>
      </c>
      <c r="O18" s="47" t="s">
        <v>63</v>
      </c>
      <c r="P18" s="48" t="s">
        <v>93</v>
      </c>
    </row>
    <row r="19" spans="1:16" ht="12.75" customHeight="1" thickBot="1" x14ac:dyDescent="0.25">
      <c r="A19" s="8" t="str">
        <f t="shared" si="0"/>
        <v>BAVM 239 </v>
      </c>
      <c r="B19" s="3" t="str">
        <f t="shared" si="1"/>
        <v>I</v>
      </c>
      <c r="C19" s="8">
        <f t="shared" si="2"/>
        <v>56712.616300000002</v>
      </c>
      <c r="D19" s="10" t="str">
        <f t="shared" si="3"/>
        <v>vis</v>
      </c>
      <c r="E19" s="44">
        <f>VLOOKUP(C19,'Active 1'!C$21:E$955,3,FALSE)</f>
        <v>6646.6555818921715</v>
      </c>
      <c r="F19" s="3" t="s">
        <v>56</v>
      </c>
      <c r="G19" s="10" t="str">
        <f t="shared" si="4"/>
        <v>56712.6163</v>
      </c>
      <c r="H19" s="8">
        <f t="shared" si="5"/>
        <v>2852</v>
      </c>
      <c r="I19" s="45" t="s">
        <v>98</v>
      </c>
      <c r="J19" s="46" t="s">
        <v>99</v>
      </c>
      <c r="K19" s="45" t="s">
        <v>100</v>
      </c>
      <c r="L19" s="45" t="s">
        <v>101</v>
      </c>
      <c r="M19" s="46" t="s">
        <v>61</v>
      </c>
      <c r="N19" s="46" t="s">
        <v>102</v>
      </c>
      <c r="O19" s="47" t="s">
        <v>103</v>
      </c>
      <c r="P19" s="48" t="s">
        <v>104</v>
      </c>
    </row>
    <row r="20" spans="1:16" ht="12.75" customHeight="1" thickBot="1" x14ac:dyDescent="0.25">
      <c r="B20" s="3"/>
      <c r="E20" s="44"/>
      <c r="F20" s="3"/>
      <c r="I20" s="45"/>
      <c r="J20" s="46"/>
      <c r="K20" s="45"/>
      <c r="L20" s="45"/>
      <c r="M20" s="46"/>
      <c r="N20" s="46"/>
      <c r="O20" s="47"/>
      <c r="P20" s="47"/>
    </row>
    <row r="21" spans="1:16" ht="12.75" customHeight="1" thickBot="1" x14ac:dyDescent="0.25">
      <c r="B21" s="3"/>
      <c r="E21" s="44"/>
      <c r="F21" s="3"/>
      <c r="I21" s="45"/>
      <c r="J21" s="46"/>
      <c r="K21" s="45"/>
      <c r="L21" s="45"/>
      <c r="M21" s="46"/>
      <c r="N21" s="46"/>
      <c r="O21" s="47"/>
      <c r="P21" s="47"/>
    </row>
    <row r="22" spans="1:16" ht="12.75" customHeight="1" thickBot="1" x14ac:dyDescent="0.25">
      <c r="B22" s="3"/>
      <c r="E22" s="44"/>
      <c r="F22" s="3"/>
      <c r="I22" s="45"/>
      <c r="J22" s="46"/>
      <c r="K22" s="45"/>
      <c r="L22" s="45"/>
      <c r="M22" s="46"/>
      <c r="N22" s="46"/>
      <c r="O22" s="47"/>
      <c r="P22" s="47"/>
    </row>
    <row r="23" spans="1:16" ht="12.75" customHeight="1" thickBot="1" x14ac:dyDescent="0.25">
      <c r="B23" s="3"/>
      <c r="E23" s="44"/>
      <c r="F23" s="3"/>
      <c r="I23" s="45"/>
      <c r="J23" s="46"/>
      <c r="K23" s="45"/>
      <c r="L23" s="45"/>
      <c r="M23" s="46"/>
      <c r="N23" s="46"/>
      <c r="O23" s="47"/>
      <c r="P23" s="47"/>
    </row>
    <row r="24" spans="1:16" ht="12.75" customHeight="1" thickBot="1" x14ac:dyDescent="0.25">
      <c r="B24" s="3"/>
      <c r="E24" s="44"/>
      <c r="F24" s="3"/>
      <c r="I24" s="45"/>
      <c r="J24" s="46"/>
      <c r="K24" s="45"/>
      <c r="L24" s="45"/>
      <c r="M24" s="46"/>
      <c r="N24" s="46"/>
      <c r="O24" s="47"/>
      <c r="P24" s="47"/>
    </row>
    <row r="25" spans="1:16" ht="12.75" customHeight="1" thickBot="1" x14ac:dyDescent="0.25">
      <c r="B25" s="3"/>
      <c r="E25" s="44"/>
      <c r="F25" s="3"/>
      <c r="I25" s="45"/>
      <c r="J25" s="46"/>
      <c r="K25" s="45"/>
      <c r="L25" s="45"/>
      <c r="M25" s="46"/>
      <c r="N25" s="46"/>
      <c r="O25" s="47"/>
      <c r="P25" s="47"/>
    </row>
    <row r="26" spans="1:16" ht="12.75" customHeight="1" thickBot="1" x14ac:dyDescent="0.25">
      <c r="B26" s="3"/>
      <c r="E26" s="44"/>
      <c r="F26" s="3"/>
      <c r="I26" s="45"/>
      <c r="J26" s="46"/>
      <c r="K26" s="45"/>
      <c r="L26" s="45"/>
      <c r="M26" s="46"/>
      <c r="N26" s="46"/>
      <c r="O26" s="47"/>
      <c r="P26" s="47"/>
    </row>
    <row r="27" spans="1:16" ht="12.75" customHeight="1" thickBot="1" x14ac:dyDescent="0.25">
      <c r="B27" s="3"/>
      <c r="E27" s="44"/>
      <c r="F27" s="3"/>
      <c r="I27" s="45"/>
      <c r="J27" s="46"/>
      <c r="K27" s="45"/>
      <c r="L27" s="45"/>
      <c r="M27" s="46"/>
      <c r="N27" s="46"/>
      <c r="O27" s="47"/>
      <c r="P27" s="47"/>
    </row>
    <row r="28" spans="1:16" ht="12.75" customHeight="1" thickBot="1" x14ac:dyDescent="0.25">
      <c r="B28" s="3"/>
      <c r="E28" s="44"/>
      <c r="F28" s="3"/>
      <c r="I28" s="45"/>
      <c r="J28" s="46"/>
      <c r="K28" s="45"/>
      <c r="L28" s="45"/>
      <c r="M28" s="46"/>
      <c r="N28" s="46"/>
      <c r="O28" s="47"/>
      <c r="P28" s="47"/>
    </row>
    <row r="29" spans="1:16" ht="12.75" customHeight="1" thickBot="1" x14ac:dyDescent="0.25">
      <c r="B29" s="3"/>
      <c r="E29" s="44"/>
      <c r="F29" s="3"/>
      <c r="I29" s="45"/>
      <c r="J29" s="46"/>
      <c r="K29" s="45"/>
      <c r="L29" s="45"/>
      <c r="M29" s="46"/>
      <c r="N29" s="46"/>
      <c r="O29" s="47"/>
      <c r="P29" s="47"/>
    </row>
    <row r="30" spans="1:16" ht="12.75" customHeight="1" thickBot="1" x14ac:dyDescent="0.25">
      <c r="B30" s="3"/>
      <c r="E30" s="44"/>
      <c r="F30" s="3"/>
      <c r="I30" s="45"/>
      <c r="J30" s="46"/>
      <c r="K30" s="45"/>
      <c r="L30" s="45"/>
      <c r="M30" s="46"/>
      <c r="N30" s="46"/>
      <c r="O30" s="47"/>
      <c r="P30" s="47"/>
    </row>
    <row r="31" spans="1:16" ht="12.75" customHeight="1" thickBot="1" x14ac:dyDescent="0.25">
      <c r="B31" s="3"/>
      <c r="E31" s="44"/>
      <c r="F31" s="3"/>
      <c r="I31" s="45"/>
      <c r="J31" s="46"/>
      <c r="K31" s="45"/>
      <c r="L31" s="45"/>
      <c r="M31" s="46"/>
      <c r="N31" s="46"/>
      <c r="O31" s="47"/>
      <c r="P31" s="47"/>
    </row>
    <row r="32" spans="1:16" ht="12.75" customHeight="1" thickBot="1" x14ac:dyDescent="0.25">
      <c r="B32" s="3"/>
      <c r="E32" s="44"/>
      <c r="F32" s="3"/>
      <c r="I32" s="45"/>
      <c r="J32" s="46"/>
      <c r="K32" s="45"/>
      <c r="L32" s="45"/>
      <c r="M32" s="46"/>
      <c r="N32" s="46"/>
      <c r="O32" s="47"/>
      <c r="P32" s="47"/>
    </row>
    <row r="33" spans="2:16" ht="12.75" customHeight="1" thickBot="1" x14ac:dyDescent="0.25">
      <c r="B33" s="3"/>
      <c r="E33" s="44"/>
      <c r="F33" s="3"/>
      <c r="I33" s="45"/>
      <c r="J33" s="46"/>
      <c r="K33" s="45"/>
      <c r="L33" s="45"/>
      <c r="M33" s="46"/>
      <c r="N33" s="46"/>
      <c r="O33" s="47"/>
      <c r="P33" s="47"/>
    </row>
    <row r="34" spans="2:16" ht="12.75" customHeight="1" thickBot="1" x14ac:dyDescent="0.25">
      <c r="B34" s="3"/>
      <c r="E34" s="44"/>
      <c r="F34" s="3"/>
      <c r="I34" s="45"/>
      <c r="J34" s="46"/>
      <c r="K34" s="45"/>
      <c r="L34" s="45"/>
      <c r="M34" s="46"/>
      <c r="N34" s="46"/>
      <c r="O34" s="47"/>
      <c r="P34" s="47"/>
    </row>
    <row r="35" spans="2:16" ht="12.75" customHeight="1" thickBot="1" x14ac:dyDescent="0.25">
      <c r="B35" s="3"/>
      <c r="E35" s="44"/>
      <c r="F35" s="3"/>
      <c r="I35" s="45"/>
      <c r="J35" s="46"/>
      <c r="K35" s="45"/>
      <c r="L35" s="45"/>
      <c r="M35" s="46"/>
      <c r="N35" s="46"/>
      <c r="O35" s="47"/>
      <c r="P35" s="47"/>
    </row>
    <row r="36" spans="2:16" ht="12.75" customHeight="1" thickBot="1" x14ac:dyDescent="0.25">
      <c r="B36" s="3"/>
      <c r="E36" s="44"/>
      <c r="F36" s="3"/>
      <c r="I36" s="45"/>
      <c r="J36" s="46"/>
      <c r="K36" s="45"/>
      <c r="L36" s="45"/>
      <c r="M36" s="46"/>
      <c r="N36" s="46"/>
      <c r="O36" s="47"/>
      <c r="P36" s="47"/>
    </row>
    <row r="37" spans="2:16" ht="12.75" customHeight="1" thickBot="1" x14ac:dyDescent="0.25">
      <c r="B37" s="3"/>
      <c r="E37" s="44"/>
      <c r="F37" s="3"/>
      <c r="I37" s="45"/>
      <c r="J37" s="46"/>
      <c r="K37" s="45"/>
      <c r="L37" s="45"/>
      <c r="M37" s="46"/>
      <c r="N37" s="46"/>
      <c r="O37" s="47"/>
      <c r="P37" s="47"/>
    </row>
    <row r="38" spans="2:16" ht="12.75" customHeight="1" thickBot="1" x14ac:dyDescent="0.25">
      <c r="B38" s="3"/>
      <c r="E38" s="44"/>
      <c r="F38" s="3"/>
      <c r="I38" s="45"/>
      <c r="J38" s="46"/>
      <c r="K38" s="45"/>
      <c r="L38" s="45"/>
      <c r="M38" s="46"/>
      <c r="N38" s="46"/>
      <c r="O38" s="47"/>
      <c r="P38" s="47"/>
    </row>
    <row r="39" spans="2:16" ht="12.75" customHeight="1" thickBot="1" x14ac:dyDescent="0.25">
      <c r="B39" s="3"/>
      <c r="E39" s="44"/>
      <c r="F39" s="3"/>
      <c r="I39" s="45"/>
      <c r="J39" s="46"/>
      <c r="K39" s="45"/>
      <c r="L39" s="45"/>
      <c r="M39" s="46"/>
      <c r="N39" s="46"/>
      <c r="O39" s="47"/>
      <c r="P39" s="47"/>
    </row>
    <row r="40" spans="2:16" ht="12.75" customHeight="1" thickBot="1" x14ac:dyDescent="0.25">
      <c r="B40" s="3"/>
      <c r="E40" s="44"/>
      <c r="F40" s="3"/>
      <c r="I40" s="45"/>
      <c r="J40" s="46"/>
      <c r="K40" s="45"/>
      <c r="L40" s="45"/>
      <c r="M40" s="46"/>
      <c r="N40" s="46"/>
      <c r="O40" s="47"/>
      <c r="P40" s="47"/>
    </row>
    <row r="41" spans="2:16" ht="12.75" customHeight="1" thickBot="1" x14ac:dyDescent="0.25">
      <c r="B41" s="3"/>
      <c r="E41" s="44"/>
      <c r="F41" s="3"/>
      <c r="I41" s="45"/>
      <c r="J41" s="46"/>
      <c r="K41" s="45"/>
      <c r="L41" s="45"/>
      <c r="M41" s="46"/>
      <c r="N41" s="46"/>
      <c r="O41" s="47"/>
      <c r="P41" s="47"/>
    </row>
    <row r="42" spans="2:16" ht="12.75" customHeight="1" thickBot="1" x14ac:dyDescent="0.25">
      <c r="B42" s="3"/>
      <c r="E42" s="44"/>
      <c r="F42" s="3"/>
      <c r="I42" s="45"/>
      <c r="J42" s="46"/>
      <c r="K42" s="45"/>
      <c r="L42" s="45"/>
      <c r="M42" s="46"/>
      <c r="N42" s="46"/>
      <c r="O42" s="47"/>
      <c r="P42" s="47"/>
    </row>
    <row r="43" spans="2:16" ht="12.75" customHeight="1" thickBot="1" x14ac:dyDescent="0.25">
      <c r="B43" s="3"/>
      <c r="E43" s="44"/>
      <c r="F43" s="3"/>
      <c r="I43" s="45"/>
      <c r="J43" s="46"/>
      <c r="K43" s="45"/>
      <c r="L43" s="45"/>
      <c r="M43" s="46"/>
      <c r="N43" s="46"/>
      <c r="O43" s="47"/>
      <c r="P43" s="47"/>
    </row>
    <row r="44" spans="2:16" ht="12.75" customHeight="1" thickBot="1" x14ac:dyDescent="0.25">
      <c r="B44" s="3"/>
      <c r="E44" s="44"/>
      <c r="F44" s="3"/>
      <c r="I44" s="45"/>
      <c r="J44" s="46"/>
      <c r="K44" s="45"/>
      <c r="L44" s="45"/>
      <c r="M44" s="46"/>
      <c r="N44" s="46"/>
      <c r="O44" s="47"/>
      <c r="P44" s="47"/>
    </row>
    <row r="45" spans="2:16" ht="12.75" customHeight="1" thickBot="1" x14ac:dyDescent="0.25">
      <c r="B45" s="3"/>
      <c r="E45" s="44"/>
      <c r="F45" s="3"/>
      <c r="I45" s="45"/>
      <c r="J45" s="46"/>
      <c r="K45" s="45"/>
      <c r="L45" s="45"/>
      <c r="M45" s="46"/>
      <c r="N45" s="46"/>
      <c r="O45" s="47"/>
      <c r="P45" s="47"/>
    </row>
    <row r="46" spans="2:16" ht="12.75" customHeight="1" thickBot="1" x14ac:dyDescent="0.25">
      <c r="B46" s="3"/>
      <c r="E46" s="44"/>
      <c r="F46" s="3"/>
      <c r="I46" s="45"/>
      <c r="J46" s="46"/>
      <c r="K46" s="45"/>
      <c r="L46" s="45"/>
      <c r="M46" s="46"/>
      <c r="N46" s="46"/>
      <c r="O46" s="47"/>
      <c r="P46" s="47"/>
    </row>
    <row r="47" spans="2:16" ht="12.75" customHeight="1" thickBot="1" x14ac:dyDescent="0.25">
      <c r="B47" s="3"/>
      <c r="E47" s="44"/>
      <c r="F47" s="3"/>
      <c r="I47" s="45"/>
      <c r="J47" s="46"/>
      <c r="K47" s="45"/>
      <c r="L47" s="45"/>
      <c r="M47" s="46"/>
      <c r="N47" s="46"/>
      <c r="O47" s="47"/>
      <c r="P47" s="47"/>
    </row>
    <row r="48" spans="2:16" ht="12.75" customHeight="1" thickBot="1" x14ac:dyDescent="0.25">
      <c r="B48" s="3"/>
      <c r="E48" s="44"/>
      <c r="F48" s="3"/>
      <c r="I48" s="45"/>
      <c r="J48" s="46"/>
      <c r="K48" s="45"/>
      <c r="L48" s="45"/>
      <c r="M48" s="46"/>
      <c r="N48" s="46"/>
      <c r="O48" s="47"/>
      <c r="P48" s="47"/>
    </row>
    <row r="49" spans="2:16" ht="12.75" customHeight="1" thickBot="1" x14ac:dyDescent="0.25">
      <c r="B49" s="3"/>
      <c r="E49" s="44"/>
      <c r="F49" s="3"/>
      <c r="I49" s="45"/>
      <c r="J49" s="46"/>
      <c r="K49" s="45"/>
      <c r="L49" s="45"/>
      <c r="M49" s="46"/>
      <c r="N49" s="46"/>
      <c r="O49" s="47"/>
      <c r="P49" s="47"/>
    </row>
    <row r="50" spans="2:16" ht="12.75" customHeight="1" thickBot="1" x14ac:dyDescent="0.25">
      <c r="B50" s="3"/>
      <c r="E50" s="44"/>
      <c r="F50" s="3"/>
      <c r="I50" s="45"/>
      <c r="J50" s="46"/>
      <c r="K50" s="45"/>
      <c r="L50" s="45"/>
      <c r="M50" s="46"/>
      <c r="N50" s="46"/>
      <c r="O50" s="47"/>
      <c r="P50" s="47"/>
    </row>
    <row r="51" spans="2:16" ht="12.75" customHeight="1" thickBot="1" x14ac:dyDescent="0.25">
      <c r="B51" s="3"/>
      <c r="E51" s="44"/>
      <c r="F51" s="3"/>
      <c r="I51" s="45"/>
      <c r="J51" s="46"/>
      <c r="K51" s="45"/>
      <c r="L51" s="45"/>
      <c r="M51" s="46"/>
      <c r="N51" s="46"/>
      <c r="O51" s="47"/>
      <c r="P51" s="47"/>
    </row>
    <row r="52" spans="2:16" ht="12.75" customHeight="1" thickBot="1" x14ac:dyDescent="0.25">
      <c r="B52" s="3"/>
      <c r="E52" s="44"/>
      <c r="F52" s="3"/>
      <c r="I52" s="45"/>
      <c r="J52" s="46"/>
      <c r="K52" s="45"/>
      <c r="L52" s="45"/>
      <c r="M52" s="46"/>
      <c r="N52" s="46"/>
      <c r="O52" s="47"/>
      <c r="P52" s="47"/>
    </row>
    <row r="53" spans="2:16" ht="12.75" customHeight="1" thickBot="1" x14ac:dyDescent="0.25">
      <c r="B53" s="3"/>
      <c r="E53" s="44"/>
      <c r="F53" s="3"/>
      <c r="I53" s="45"/>
      <c r="J53" s="46"/>
      <c r="K53" s="45"/>
      <c r="L53" s="45"/>
      <c r="M53" s="46"/>
      <c r="N53" s="46"/>
      <c r="O53" s="47"/>
      <c r="P53" s="47"/>
    </row>
    <row r="54" spans="2:16" ht="12.75" customHeight="1" thickBot="1" x14ac:dyDescent="0.25">
      <c r="B54" s="3"/>
      <c r="E54" s="44"/>
      <c r="F54" s="3"/>
      <c r="I54" s="45"/>
      <c r="J54" s="46"/>
      <c r="K54" s="45"/>
      <c r="L54" s="45"/>
      <c r="M54" s="46"/>
      <c r="N54" s="46"/>
      <c r="O54" s="47"/>
      <c r="P54" s="47"/>
    </row>
    <row r="55" spans="2:16" ht="12.75" customHeight="1" thickBot="1" x14ac:dyDescent="0.25">
      <c r="B55" s="3"/>
      <c r="E55" s="44"/>
      <c r="F55" s="3"/>
      <c r="I55" s="45"/>
      <c r="J55" s="46"/>
      <c r="K55" s="45"/>
      <c r="L55" s="45"/>
      <c r="M55" s="46"/>
      <c r="N55" s="46"/>
      <c r="O55" s="47"/>
      <c r="P55" s="47"/>
    </row>
    <row r="56" spans="2:16" ht="12.75" customHeight="1" thickBot="1" x14ac:dyDescent="0.25">
      <c r="B56" s="3"/>
      <c r="E56" s="44"/>
      <c r="F56" s="3"/>
      <c r="I56" s="45"/>
      <c r="J56" s="46"/>
      <c r="K56" s="45"/>
      <c r="L56" s="45"/>
      <c r="M56" s="46"/>
      <c r="N56" s="46"/>
      <c r="O56" s="47"/>
      <c r="P56" s="47"/>
    </row>
    <row r="57" spans="2:16" ht="12.75" customHeight="1" thickBot="1" x14ac:dyDescent="0.25">
      <c r="B57" s="3"/>
      <c r="E57" s="44"/>
      <c r="F57" s="3"/>
      <c r="I57" s="45"/>
      <c r="J57" s="46"/>
      <c r="K57" s="45"/>
      <c r="L57" s="45"/>
      <c r="M57" s="46"/>
      <c r="N57" s="46"/>
      <c r="O57" s="47"/>
      <c r="P57" s="47"/>
    </row>
    <row r="58" spans="2:16" ht="12.75" customHeight="1" thickBot="1" x14ac:dyDescent="0.25">
      <c r="B58" s="3"/>
      <c r="E58" s="44"/>
      <c r="F58" s="3"/>
      <c r="I58" s="45"/>
      <c r="J58" s="46"/>
      <c r="K58" s="45"/>
      <c r="L58" s="45"/>
      <c r="M58" s="46"/>
      <c r="N58" s="46"/>
      <c r="O58" s="47"/>
      <c r="P58" s="47"/>
    </row>
    <row r="59" spans="2:16" ht="12.75" customHeight="1" thickBot="1" x14ac:dyDescent="0.25">
      <c r="B59" s="3"/>
      <c r="E59" s="44"/>
      <c r="F59" s="3"/>
      <c r="I59" s="45"/>
      <c r="J59" s="46"/>
      <c r="K59" s="45"/>
      <c r="L59" s="45"/>
      <c r="M59" s="46"/>
      <c r="N59" s="46"/>
      <c r="O59" s="47"/>
      <c r="P59" s="47"/>
    </row>
    <row r="60" spans="2:16" ht="12.75" customHeight="1" thickBot="1" x14ac:dyDescent="0.25">
      <c r="B60" s="3"/>
      <c r="E60" s="44"/>
      <c r="F60" s="3"/>
      <c r="I60" s="45"/>
      <c r="J60" s="46"/>
      <c r="K60" s="45"/>
      <c r="L60" s="45"/>
      <c r="M60" s="46"/>
      <c r="N60" s="46"/>
      <c r="O60" s="47"/>
      <c r="P60" s="47"/>
    </row>
    <row r="61" spans="2:16" ht="12.75" customHeight="1" thickBot="1" x14ac:dyDescent="0.25">
      <c r="B61" s="3"/>
      <c r="E61" s="44"/>
      <c r="F61" s="3"/>
      <c r="I61" s="45"/>
      <c r="J61" s="46"/>
      <c r="K61" s="45"/>
      <c r="L61" s="45"/>
      <c r="M61" s="46"/>
      <c r="N61" s="46"/>
      <c r="O61" s="47"/>
      <c r="P61" s="47"/>
    </row>
    <row r="62" spans="2:16" ht="12.75" customHeight="1" thickBot="1" x14ac:dyDescent="0.25">
      <c r="B62" s="3"/>
      <c r="E62" s="44"/>
      <c r="F62" s="3"/>
      <c r="I62" s="45"/>
      <c r="J62" s="46"/>
      <c r="K62" s="45"/>
      <c r="L62" s="45"/>
      <c r="M62" s="46"/>
      <c r="N62" s="46"/>
      <c r="O62" s="47"/>
      <c r="P62" s="47"/>
    </row>
    <row r="63" spans="2:16" ht="12.75" customHeight="1" thickBot="1" x14ac:dyDescent="0.25">
      <c r="B63" s="3"/>
      <c r="E63" s="44"/>
      <c r="F63" s="3"/>
      <c r="I63" s="45"/>
      <c r="J63" s="46"/>
      <c r="K63" s="45"/>
      <c r="L63" s="45"/>
      <c r="M63" s="46"/>
      <c r="N63" s="46"/>
      <c r="O63" s="47"/>
      <c r="P63" s="47"/>
    </row>
    <row r="64" spans="2:16" ht="12.75" customHeight="1" thickBot="1" x14ac:dyDescent="0.25">
      <c r="B64" s="3"/>
      <c r="E64" s="44"/>
      <c r="F64" s="3"/>
      <c r="I64" s="45"/>
      <c r="J64" s="46"/>
      <c r="K64" s="45"/>
      <c r="L64" s="45"/>
      <c r="M64" s="46"/>
      <c r="N64" s="46"/>
      <c r="O64" s="47"/>
      <c r="P64" s="47"/>
    </row>
    <row r="65" spans="2:16" ht="12.75" customHeight="1" thickBot="1" x14ac:dyDescent="0.25">
      <c r="B65" s="3"/>
      <c r="E65" s="44"/>
      <c r="F65" s="3"/>
      <c r="I65" s="45"/>
      <c r="J65" s="46"/>
      <c r="K65" s="45"/>
      <c r="L65" s="45"/>
      <c r="M65" s="46"/>
      <c r="N65" s="46"/>
      <c r="O65" s="47"/>
      <c r="P65" s="47"/>
    </row>
    <row r="66" spans="2:16" ht="12.75" customHeight="1" thickBot="1" x14ac:dyDescent="0.25">
      <c r="B66" s="3"/>
      <c r="E66" s="44"/>
      <c r="F66" s="3"/>
      <c r="I66" s="45"/>
      <c r="J66" s="46"/>
      <c r="K66" s="45"/>
      <c r="L66" s="45"/>
      <c r="M66" s="46"/>
      <c r="N66" s="46"/>
      <c r="O66" s="47"/>
      <c r="P66" s="47"/>
    </row>
    <row r="67" spans="2:16" ht="12.75" customHeight="1" thickBot="1" x14ac:dyDescent="0.25">
      <c r="B67" s="3"/>
      <c r="E67" s="44"/>
      <c r="F67" s="3"/>
      <c r="I67" s="45"/>
      <c r="J67" s="46"/>
      <c r="K67" s="45"/>
      <c r="L67" s="45"/>
      <c r="M67" s="46"/>
      <c r="N67" s="46"/>
      <c r="O67" s="47"/>
      <c r="P67" s="47"/>
    </row>
    <row r="68" spans="2:16" ht="12.75" customHeight="1" thickBot="1" x14ac:dyDescent="0.25">
      <c r="B68" s="3"/>
      <c r="E68" s="44"/>
      <c r="F68" s="3"/>
      <c r="I68" s="45"/>
      <c r="J68" s="46"/>
      <c r="K68" s="45"/>
      <c r="L68" s="45"/>
      <c r="M68" s="46"/>
      <c r="N68" s="46"/>
      <c r="O68" s="47"/>
      <c r="P68" s="47"/>
    </row>
    <row r="69" spans="2:16" ht="12.75" customHeight="1" thickBot="1" x14ac:dyDescent="0.25">
      <c r="B69" s="3"/>
      <c r="E69" s="44"/>
      <c r="F69" s="3"/>
      <c r="I69" s="45"/>
      <c r="J69" s="46"/>
      <c r="K69" s="45"/>
      <c r="L69" s="45"/>
      <c r="M69" s="46"/>
      <c r="N69" s="46"/>
      <c r="O69" s="47"/>
      <c r="P69" s="47"/>
    </row>
    <row r="70" spans="2:16" ht="12.75" customHeight="1" thickBot="1" x14ac:dyDescent="0.25">
      <c r="B70" s="3"/>
      <c r="E70" s="44"/>
      <c r="F70" s="3"/>
      <c r="I70" s="45"/>
      <c r="J70" s="46"/>
      <c r="K70" s="45"/>
      <c r="L70" s="45"/>
      <c r="M70" s="46"/>
      <c r="N70" s="46"/>
      <c r="O70" s="47"/>
      <c r="P70" s="47"/>
    </row>
    <row r="71" spans="2:16" ht="12.75" customHeight="1" thickBot="1" x14ac:dyDescent="0.25">
      <c r="B71" s="3"/>
      <c r="E71" s="44"/>
      <c r="F71" s="3"/>
      <c r="I71" s="45"/>
      <c r="J71" s="46"/>
      <c r="K71" s="45"/>
      <c r="L71" s="45"/>
      <c r="M71" s="46"/>
      <c r="N71" s="46"/>
      <c r="O71" s="47"/>
      <c r="P71" s="47"/>
    </row>
    <row r="72" spans="2:16" ht="12.75" customHeight="1" thickBot="1" x14ac:dyDescent="0.25">
      <c r="B72" s="3"/>
      <c r="E72" s="44"/>
      <c r="F72" s="3"/>
      <c r="I72" s="45"/>
      <c r="J72" s="46"/>
      <c r="K72" s="45"/>
      <c r="L72" s="45"/>
      <c r="M72" s="46"/>
      <c r="N72" s="46"/>
      <c r="O72" s="47"/>
      <c r="P72" s="47"/>
    </row>
    <row r="73" spans="2:16" ht="12.75" customHeight="1" thickBot="1" x14ac:dyDescent="0.25">
      <c r="B73" s="3"/>
      <c r="E73" s="44"/>
      <c r="F73" s="3"/>
      <c r="I73" s="45"/>
      <c r="J73" s="46"/>
      <c r="K73" s="45"/>
      <c r="L73" s="45"/>
      <c r="M73" s="46"/>
      <c r="N73" s="46"/>
      <c r="O73" s="47"/>
      <c r="P73" s="47"/>
    </row>
    <row r="74" spans="2:16" ht="12.75" customHeight="1" thickBot="1" x14ac:dyDescent="0.25">
      <c r="B74" s="3"/>
      <c r="E74" s="44"/>
      <c r="F74" s="3"/>
      <c r="I74" s="45"/>
      <c r="J74" s="46"/>
      <c r="K74" s="45"/>
      <c r="L74" s="45"/>
      <c r="M74" s="46"/>
      <c r="N74" s="46"/>
      <c r="O74" s="47"/>
      <c r="P74" s="47"/>
    </row>
    <row r="75" spans="2:16" ht="12.75" customHeight="1" thickBot="1" x14ac:dyDescent="0.25">
      <c r="B75" s="3"/>
      <c r="E75" s="44"/>
      <c r="F75" s="3"/>
      <c r="I75" s="45"/>
      <c r="J75" s="46"/>
      <c r="K75" s="45"/>
      <c r="L75" s="45"/>
      <c r="M75" s="46"/>
      <c r="N75" s="46"/>
      <c r="O75" s="47"/>
      <c r="P75" s="47"/>
    </row>
    <row r="76" spans="2:16" ht="12.75" customHeight="1" thickBot="1" x14ac:dyDescent="0.25">
      <c r="B76" s="3"/>
      <c r="E76" s="44"/>
      <c r="F76" s="3"/>
      <c r="I76" s="45"/>
      <c r="J76" s="46"/>
      <c r="K76" s="45"/>
      <c r="L76" s="45"/>
      <c r="M76" s="46"/>
      <c r="N76" s="46"/>
      <c r="O76" s="47"/>
      <c r="P76" s="47"/>
    </row>
    <row r="77" spans="2:16" ht="12.75" customHeight="1" thickBot="1" x14ac:dyDescent="0.25">
      <c r="B77" s="3"/>
      <c r="E77" s="44"/>
      <c r="F77" s="3"/>
      <c r="I77" s="45"/>
      <c r="J77" s="46"/>
      <c r="K77" s="45"/>
      <c r="L77" s="45"/>
      <c r="M77" s="46"/>
      <c r="N77" s="46"/>
      <c r="O77" s="47"/>
      <c r="P77" s="47"/>
    </row>
    <row r="78" spans="2:16" ht="12.75" customHeight="1" thickBot="1" x14ac:dyDescent="0.25">
      <c r="B78" s="3"/>
      <c r="E78" s="44"/>
      <c r="F78" s="3"/>
      <c r="I78" s="45"/>
      <c r="J78" s="46"/>
      <c r="K78" s="45"/>
      <c r="L78" s="45"/>
      <c r="M78" s="46"/>
      <c r="N78" s="46"/>
      <c r="O78" s="47"/>
      <c r="P78" s="47"/>
    </row>
    <row r="79" spans="2:16" ht="12.75" customHeight="1" thickBot="1" x14ac:dyDescent="0.25">
      <c r="B79" s="3"/>
      <c r="E79" s="44"/>
      <c r="F79" s="3"/>
      <c r="I79" s="45"/>
      <c r="J79" s="46"/>
      <c r="K79" s="45"/>
      <c r="L79" s="45"/>
      <c r="M79" s="46"/>
      <c r="N79" s="46"/>
      <c r="O79" s="47"/>
      <c r="P79" s="47"/>
    </row>
    <row r="80" spans="2:16" ht="12.75" customHeight="1" thickBot="1" x14ac:dyDescent="0.25">
      <c r="B80" s="3"/>
      <c r="E80" s="44"/>
      <c r="F80" s="3"/>
      <c r="I80" s="45"/>
      <c r="J80" s="46"/>
      <c r="K80" s="45"/>
      <c r="L80" s="45"/>
      <c r="M80" s="46"/>
      <c r="N80" s="46"/>
      <c r="O80" s="47"/>
      <c r="P80" s="47"/>
    </row>
    <row r="81" spans="2:16" ht="12.75" customHeight="1" thickBot="1" x14ac:dyDescent="0.25">
      <c r="B81" s="3"/>
      <c r="E81" s="44"/>
      <c r="F81" s="3"/>
      <c r="I81" s="45"/>
      <c r="J81" s="46"/>
      <c r="K81" s="45"/>
      <c r="L81" s="45"/>
      <c r="M81" s="46"/>
      <c r="N81" s="46"/>
      <c r="O81" s="47"/>
      <c r="P81" s="47"/>
    </row>
    <row r="82" spans="2:16" ht="12.75" customHeight="1" thickBot="1" x14ac:dyDescent="0.25">
      <c r="B82" s="3"/>
      <c r="E82" s="44"/>
      <c r="F82" s="3"/>
      <c r="I82" s="45"/>
      <c r="J82" s="46"/>
      <c r="K82" s="45"/>
      <c r="L82" s="45"/>
      <c r="M82" s="46"/>
      <c r="N82" s="46"/>
      <c r="O82" s="47"/>
      <c r="P82" s="47"/>
    </row>
    <row r="83" spans="2:16" ht="12.75" customHeight="1" thickBot="1" x14ac:dyDescent="0.25">
      <c r="B83" s="3"/>
      <c r="E83" s="44"/>
      <c r="F83" s="3"/>
      <c r="I83" s="45"/>
      <c r="J83" s="46"/>
      <c r="K83" s="45"/>
      <c r="L83" s="45"/>
      <c r="M83" s="46"/>
      <c r="N83" s="46"/>
      <c r="O83" s="47"/>
      <c r="P83" s="47"/>
    </row>
    <row r="84" spans="2:16" ht="12.75" customHeight="1" thickBot="1" x14ac:dyDescent="0.25">
      <c r="B84" s="3"/>
      <c r="E84" s="44"/>
      <c r="F84" s="3"/>
      <c r="I84" s="45"/>
      <c r="J84" s="46"/>
      <c r="K84" s="45"/>
      <c r="L84" s="45"/>
      <c r="M84" s="46"/>
      <c r="N84" s="46"/>
      <c r="O84" s="47"/>
      <c r="P84" s="47"/>
    </row>
    <row r="85" spans="2:16" ht="12.75" customHeight="1" thickBot="1" x14ac:dyDescent="0.25">
      <c r="B85" s="3"/>
      <c r="E85" s="44"/>
      <c r="F85" s="3"/>
      <c r="I85" s="45"/>
      <c r="J85" s="46"/>
      <c r="K85" s="45"/>
      <c r="L85" s="45"/>
      <c r="M85" s="46"/>
      <c r="N85" s="46"/>
      <c r="O85" s="47"/>
      <c r="P85" s="47"/>
    </row>
    <row r="86" spans="2:16" ht="12.75" customHeight="1" thickBot="1" x14ac:dyDescent="0.25">
      <c r="B86" s="3"/>
      <c r="E86" s="44"/>
      <c r="F86" s="3"/>
      <c r="I86" s="45"/>
      <c r="J86" s="46"/>
      <c r="K86" s="45"/>
      <c r="L86" s="45"/>
      <c r="M86" s="46"/>
      <c r="N86" s="46"/>
      <c r="O86" s="47"/>
      <c r="P86" s="47"/>
    </row>
    <row r="87" spans="2:16" ht="12.75" customHeight="1" thickBot="1" x14ac:dyDescent="0.25">
      <c r="B87" s="3"/>
      <c r="E87" s="44"/>
      <c r="F87" s="3"/>
      <c r="I87" s="45"/>
      <c r="J87" s="46"/>
      <c r="K87" s="45"/>
      <c r="L87" s="45"/>
      <c r="M87" s="46"/>
      <c r="N87" s="46"/>
      <c r="O87" s="47"/>
      <c r="P87" s="47"/>
    </row>
    <row r="88" spans="2:16" ht="12.75" customHeight="1" thickBot="1" x14ac:dyDescent="0.25">
      <c r="B88" s="3"/>
      <c r="E88" s="44"/>
      <c r="F88" s="3"/>
      <c r="I88" s="45"/>
      <c r="J88" s="46"/>
      <c r="K88" s="45"/>
      <c r="L88" s="45"/>
      <c r="M88" s="46"/>
      <c r="N88" s="46"/>
      <c r="O88" s="47"/>
      <c r="P88" s="47"/>
    </row>
    <row r="89" spans="2:16" ht="12.75" customHeight="1" thickBot="1" x14ac:dyDescent="0.25">
      <c r="B89" s="3"/>
      <c r="E89" s="44"/>
      <c r="F89" s="3"/>
      <c r="I89" s="45"/>
      <c r="J89" s="46"/>
      <c r="K89" s="45"/>
      <c r="L89" s="45"/>
      <c r="M89" s="46"/>
      <c r="N89" s="46"/>
      <c r="O89" s="47"/>
      <c r="P89" s="47"/>
    </row>
    <row r="90" spans="2:16" ht="12.75" customHeight="1" thickBot="1" x14ac:dyDescent="0.25">
      <c r="B90" s="3"/>
      <c r="E90" s="44"/>
      <c r="F90" s="3"/>
      <c r="I90" s="45"/>
      <c r="J90" s="46"/>
      <c r="K90" s="45"/>
      <c r="L90" s="45"/>
      <c r="M90" s="46"/>
      <c r="N90" s="46"/>
      <c r="O90" s="47"/>
      <c r="P90" s="47"/>
    </row>
    <row r="91" spans="2:16" ht="12.75" customHeight="1" thickBot="1" x14ac:dyDescent="0.25">
      <c r="B91" s="3"/>
      <c r="E91" s="44"/>
      <c r="F91" s="3"/>
      <c r="I91" s="45"/>
      <c r="J91" s="46"/>
      <c r="K91" s="45"/>
      <c r="L91" s="45"/>
      <c r="M91" s="46"/>
      <c r="N91" s="46"/>
      <c r="O91" s="47"/>
      <c r="P91" s="47"/>
    </row>
    <row r="92" spans="2:16" ht="12.75" customHeight="1" thickBot="1" x14ac:dyDescent="0.25">
      <c r="B92" s="3"/>
      <c r="E92" s="44"/>
      <c r="F92" s="3"/>
      <c r="I92" s="45"/>
      <c r="J92" s="46"/>
      <c r="K92" s="45"/>
      <c r="L92" s="45"/>
      <c r="M92" s="46"/>
      <c r="N92" s="46"/>
      <c r="O92" s="47"/>
      <c r="P92" s="47"/>
    </row>
    <row r="93" spans="2:16" ht="12.75" customHeight="1" thickBot="1" x14ac:dyDescent="0.25">
      <c r="B93" s="3"/>
      <c r="E93" s="44"/>
      <c r="F93" s="3"/>
      <c r="I93" s="45"/>
      <c r="J93" s="46"/>
      <c r="K93" s="45"/>
      <c r="L93" s="45"/>
      <c r="M93" s="46"/>
      <c r="N93" s="46"/>
      <c r="O93" s="47"/>
      <c r="P93" s="47"/>
    </row>
    <row r="94" spans="2:16" ht="12.75" customHeight="1" thickBot="1" x14ac:dyDescent="0.25">
      <c r="B94" s="3"/>
      <c r="E94" s="44"/>
      <c r="F94" s="3"/>
      <c r="I94" s="45"/>
      <c r="J94" s="46"/>
      <c r="K94" s="45"/>
      <c r="L94" s="45"/>
      <c r="M94" s="46"/>
      <c r="N94" s="46"/>
      <c r="O94" s="47"/>
      <c r="P94" s="47"/>
    </row>
    <row r="95" spans="2:16" ht="12.75" customHeight="1" thickBot="1" x14ac:dyDescent="0.25">
      <c r="B95" s="3"/>
      <c r="E95" s="44"/>
      <c r="F95" s="3"/>
      <c r="I95" s="45"/>
      <c r="J95" s="46"/>
      <c r="K95" s="45"/>
      <c r="L95" s="45"/>
      <c r="M95" s="46"/>
      <c r="N95" s="46"/>
      <c r="O95" s="47"/>
      <c r="P95" s="47"/>
    </row>
    <row r="96" spans="2:16" ht="12.75" customHeight="1" thickBot="1" x14ac:dyDescent="0.25">
      <c r="B96" s="3"/>
      <c r="E96" s="44"/>
      <c r="F96" s="3"/>
      <c r="I96" s="45"/>
      <c r="J96" s="46"/>
      <c r="K96" s="45"/>
      <c r="L96" s="45"/>
      <c r="M96" s="46"/>
      <c r="N96" s="46"/>
      <c r="O96" s="47"/>
      <c r="P96" s="47"/>
    </row>
    <row r="97" spans="2:16" ht="12.75" customHeight="1" thickBot="1" x14ac:dyDescent="0.25">
      <c r="B97" s="3"/>
      <c r="E97" s="44"/>
      <c r="F97" s="3"/>
      <c r="I97" s="45"/>
      <c r="J97" s="46"/>
      <c r="K97" s="45"/>
      <c r="L97" s="45"/>
      <c r="M97" s="46"/>
      <c r="N97" s="46"/>
      <c r="O97" s="47"/>
      <c r="P97" s="47"/>
    </row>
    <row r="98" spans="2:16" ht="12.75" customHeight="1" thickBot="1" x14ac:dyDescent="0.25">
      <c r="B98" s="3"/>
      <c r="E98" s="44"/>
      <c r="F98" s="3"/>
      <c r="I98" s="45"/>
      <c r="J98" s="46"/>
      <c r="K98" s="45"/>
      <c r="L98" s="45"/>
      <c r="M98" s="46"/>
      <c r="N98" s="46"/>
      <c r="O98" s="47"/>
      <c r="P98" s="47"/>
    </row>
    <row r="99" spans="2:16" ht="12.75" customHeight="1" thickBot="1" x14ac:dyDescent="0.25">
      <c r="B99" s="3"/>
      <c r="E99" s="44"/>
      <c r="F99" s="3"/>
      <c r="I99" s="45"/>
      <c r="J99" s="46"/>
      <c r="K99" s="45"/>
      <c r="L99" s="45"/>
      <c r="M99" s="46"/>
      <c r="N99" s="46"/>
      <c r="O99" s="47"/>
      <c r="P99" s="47"/>
    </row>
    <row r="100" spans="2:16" ht="12.75" customHeight="1" thickBot="1" x14ac:dyDescent="0.25">
      <c r="B100" s="3"/>
      <c r="E100" s="44"/>
      <c r="F100" s="3"/>
      <c r="I100" s="45"/>
      <c r="J100" s="46"/>
      <c r="K100" s="45"/>
      <c r="L100" s="45"/>
      <c r="M100" s="46"/>
      <c r="N100" s="46"/>
      <c r="O100" s="47"/>
      <c r="P100" s="47"/>
    </row>
    <row r="101" spans="2:16" ht="12.75" customHeight="1" thickBot="1" x14ac:dyDescent="0.25">
      <c r="B101" s="3"/>
      <c r="E101" s="44"/>
      <c r="F101" s="3"/>
      <c r="I101" s="45"/>
      <c r="J101" s="46"/>
      <c r="K101" s="45"/>
      <c r="L101" s="45"/>
      <c r="M101" s="46"/>
      <c r="N101" s="46"/>
      <c r="O101" s="47"/>
      <c r="P101" s="47"/>
    </row>
    <row r="102" spans="2:16" ht="12.75" customHeight="1" thickBot="1" x14ac:dyDescent="0.25">
      <c r="B102" s="3"/>
      <c r="E102" s="44"/>
      <c r="F102" s="3"/>
      <c r="I102" s="45"/>
      <c r="J102" s="46"/>
      <c r="K102" s="45"/>
      <c r="L102" s="45"/>
      <c r="M102" s="46"/>
      <c r="N102" s="46"/>
      <c r="O102" s="47"/>
      <c r="P102" s="47"/>
    </row>
    <row r="103" spans="2:16" ht="12.75" customHeight="1" thickBot="1" x14ac:dyDescent="0.25">
      <c r="B103" s="3"/>
      <c r="E103" s="44"/>
      <c r="F103" s="3"/>
      <c r="I103" s="45"/>
      <c r="J103" s="46"/>
      <c r="K103" s="45"/>
      <c r="L103" s="45"/>
      <c r="M103" s="46"/>
      <c r="N103" s="46"/>
      <c r="O103" s="47"/>
      <c r="P103" s="47"/>
    </row>
    <row r="104" spans="2:16" ht="12.75" customHeight="1" thickBot="1" x14ac:dyDescent="0.25">
      <c r="B104" s="3"/>
      <c r="E104" s="44"/>
      <c r="F104" s="3"/>
      <c r="I104" s="45"/>
      <c r="J104" s="46"/>
      <c r="K104" s="45"/>
      <c r="L104" s="45"/>
      <c r="M104" s="46"/>
      <c r="N104" s="46"/>
      <c r="O104" s="47"/>
      <c r="P104" s="47"/>
    </row>
    <row r="105" spans="2:16" ht="12.75" customHeight="1" thickBot="1" x14ac:dyDescent="0.25">
      <c r="B105" s="3"/>
      <c r="E105" s="44"/>
      <c r="F105" s="3"/>
      <c r="I105" s="45"/>
      <c r="J105" s="46"/>
      <c r="K105" s="45"/>
      <c r="L105" s="45"/>
      <c r="M105" s="46"/>
      <c r="N105" s="46"/>
      <c r="O105" s="47"/>
      <c r="P105" s="47"/>
    </row>
    <row r="106" spans="2:16" ht="12.75" customHeight="1" thickBot="1" x14ac:dyDescent="0.25">
      <c r="B106" s="3"/>
      <c r="E106" s="44"/>
      <c r="F106" s="3"/>
      <c r="I106" s="45"/>
      <c r="J106" s="46"/>
      <c r="K106" s="45"/>
      <c r="L106" s="45"/>
      <c r="M106" s="46"/>
      <c r="N106" s="46"/>
      <c r="O106" s="47"/>
      <c r="P106" s="47"/>
    </row>
    <row r="107" spans="2:16" ht="12.75" customHeight="1" thickBot="1" x14ac:dyDescent="0.25">
      <c r="B107" s="3"/>
      <c r="E107" s="44"/>
      <c r="F107" s="3"/>
      <c r="I107" s="45"/>
      <c r="J107" s="46"/>
      <c r="K107" s="45"/>
      <c r="L107" s="45"/>
      <c r="M107" s="46"/>
      <c r="N107" s="46"/>
      <c r="O107" s="47"/>
      <c r="P107" s="47"/>
    </row>
    <row r="108" spans="2:16" ht="12.75" customHeight="1" thickBot="1" x14ac:dyDescent="0.25">
      <c r="B108" s="3"/>
      <c r="E108" s="44"/>
      <c r="F108" s="3"/>
      <c r="I108" s="45"/>
      <c r="J108" s="46"/>
      <c r="K108" s="45"/>
      <c r="L108" s="45"/>
      <c r="M108" s="46"/>
      <c r="N108" s="46"/>
      <c r="O108" s="47"/>
      <c r="P108" s="47"/>
    </row>
    <row r="109" spans="2:16" ht="12.75" customHeight="1" thickBot="1" x14ac:dyDescent="0.25">
      <c r="B109" s="3"/>
      <c r="E109" s="44"/>
      <c r="F109" s="3"/>
      <c r="I109" s="45"/>
      <c r="J109" s="46"/>
      <c r="K109" s="45"/>
      <c r="L109" s="45"/>
      <c r="M109" s="46"/>
      <c r="N109" s="46"/>
      <c r="O109" s="47"/>
      <c r="P109" s="47"/>
    </row>
    <row r="110" spans="2:16" ht="12.75" customHeight="1" thickBot="1" x14ac:dyDescent="0.25">
      <c r="B110" s="3"/>
      <c r="E110" s="44"/>
      <c r="F110" s="3"/>
      <c r="I110" s="45"/>
      <c r="J110" s="46"/>
      <c r="K110" s="45"/>
      <c r="L110" s="45"/>
      <c r="M110" s="46"/>
      <c r="N110" s="46"/>
      <c r="O110" s="47"/>
      <c r="P110" s="47"/>
    </row>
    <row r="111" spans="2:16" ht="12.75" customHeight="1" thickBot="1" x14ac:dyDescent="0.25">
      <c r="B111" s="3"/>
      <c r="E111" s="44"/>
      <c r="F111" s="3"/>
      <c r="I111" s="45"/>
      <c r="J111" s="46"/>
      <c r="K111" s="45"/>
      <c r="L111" s="45"/>
      <c r="M111" s="46"/>
      <c r="N111" s="46"/>
      <c r="O111" s="47"/>
      <c r="P111" s="47"/>
    </row>
    <row r="112" spans="2:16" ht="12.75" customHeight="1" thickBot="1" x14ac:dyDescent="0.25">
      <c r="B112" s="3"/>
      <c r="E112" s="44"/>
      <c r="F112" s="3"/>
      <c r="I112" s="45"/>
      <c r="J112" s="46"/>
      <c r="K112" s="45"/>
      <c r="L112" s="45"/>
      <c r="M112" s="46"/>
      <c r="N112" s="46"/>
      <c r="O112" s="47"/>
      <c r="P112" s="47"/>
    </row>
    <row r="113" spans="2:16" ht="12.75" customHeight="1" thickBot="1" x14ac:dyDescent="0.25">
      <c r="B113" s="3"/>
      <c r="E113" s="44"/>
      <c r="F113" s="3"/>
      <c r="I113" s="45"/>
      <c r="J113" s="46"/>
      <c r="K113" s="45"/>
      <c r="L113" s="45"/>
      <c r="M113" s="46"/>
      <c r="N113" s="46"/>
      <c r="O113" s="47"/>
      <c r="P113" s="47"/>
    </row>
    <row r="114" spans="2:16" ht="12.75" customHeight="1" thickBot="1" x14ac:dyDescent="0.25">
      <c r="B114" s="3"/>
      <c r="E114" s="44"/>
      <c r="F114" s="3"/>
      <c r="I114" s="45"/>
      <c r="J114" s="46"/>
      <c r="K114" s="45"/>
      <c r="L114" s="45"/>
      <c r="M114" s="46"/>
      <c r="N114" s="46"/>
      <c r="O114" s="47"/>
      <c r="P114" s="47"/>
    </row>
    <row r="115" spans="2:16" ht="12.75" customHeight="1" thickBot="1" x14ac:dyDescent="0.25">
      <c r="B115" s="3"/>
      <c r="E115" s="44"/>
      <c r="F115" s="3"/>
      <c r="I115" s="45"/>
      <c r="J115" s="46"/>
      <c r="K115" s="45"/>
      <c r="L115" s="45"/>
      <c r="M115" s="46"/>
      <c r="N115" s="46"/>
      <c r="O115" s="47"/>
      <c r="P115" s="47"/>
    </row>
    <row r="116" spans="2:16" ht="12.75" customHeight="1" thickBot="1" x14ac:dyDescent="0.25">
      <c r="B116" s="3"/>
      <c r="E116" s="44"/>
      <c r="F116" s="3"/>
      <c r="I116" s="45"/>
      <c r="J116" s="46"/>
      <c r="K116" s="45"/>
      <c r="L116" s="45"/>
      <c r="M116" s="46"/>
      <c r="N116" s="46"/>
      <c r="O116" s="47"/>
      <c r="P116" s="47"/>
    </row>
    <row r="117" spans="2:16" ht="12.75" customHeight="1" thickBot="1" x14ac:dyDescent="0.25">
      <c r="B117" s="3"/>
      <c r="E117" s="44"/>
      <c r="F117" s="3"/>
      <c r="I117" s="45"/>
      <c r="J117" s="46"/>
      <c r="K117" s="45"/>
      <c r="L117" s="45"/>
      <c r="M117" s="46"/>
      <c r="N117" s="46"/>
      <c r="O117" s="47"/>
      <c r="P117" s="47"/>
    </row>
    <row r="118" spans="2:16" ht="12.75" customHeight="1" thickBot="1" x14ac:dyDescent="0.25">
      <c r="B118" s="3"/>
      <c r="E118" s="44"/>
      <c r="F118" s="3"/>
      <c r="I118" s="45"/>
      <c r="J118" s="46"/>
      <c r="K118" s="45"/>
      <c r="L118" s="45"/>
      <c r="M118" s="46"/>
      <c r="N118" s="46"/>
      <c r="O118" s="47"/>
      <c r="P118" s="47"/>
    </row>
    <row r="119" spans="2:16" ht="12.75" customHeight="1" thickBot="1" x14ac:dyDescent="0.25">
      <c r="B119" s="3"/>
      <c r="E119" s="44"/>
      <c r="F119" s="3"/>
      <c r="I119" s="45"/>
      <c r="J119" s="46"/>
      <c r="K119" s="45"/>
      <c r="L119" s="45"/>
      <c r="M119" s="46"/>
      <c r="N119" s="46"/>
      <c r="O119" s="47"/>
      <c r="P119" s="47"/>
    </row>
    <row r="120" spans="2:16" ht="12.75" customHeight="1" thickBot="1" x14ac:dyDescent="0.25">
      <c r="B120" s="3"/>
      <c r="E120" s="44"/>
      <c r="F120" s="3"/>
      <c r="I120" s="45"/>
      <c r="J120" s="46"/>
      <c r="K120" s="45"/>
      <c r="L120" s="45"/>
      <c r="M120" s="46"/>
      <c r="N120" s="46"/>
      <c r="O120" s="47"/>
      <c r="P120" s="47"/>
    </row>
    <row r="121" spans="2:16" ht="12.75" customHeight="1" thickBot="1" x14ac:dyDescent="0.25">
      <c r="B121" s="3"/>
      <c r="E121" s="44"/>
      <c r="F121" s="3"/>
      <c r="I121" s="45"/>
      <c r="J121" s="46"/>
      <c r="K121" s="45"/>
      <c r="L121" s="45"/>
      <c r="M121" s="46"/>
      <c r="N121" s="46"/>
      <c r="O121" s="47"/>
      <c r="P121" s="47"/>
    </row>
    <row r="122" spans="2:16" ht="12.75" customHeight="1" thickBot="1" x14ac:dyDescent="0.25">
      <c r="B122" s="3"/>
      <c r="E122" s="44"/>
      <c r="F122" s="3"/>
      <c r="I122" s="45"/>
      <c r="J122" s="46"/>
      <c r="K122" s="45"/>
      <c r="L122" s="45"/>
      <c r="M122" s="46"/>
      <c r="N122" s="46"/>
      <c r="O122" s="47"/>
      <c r="P122" s="47"/>
    </row>
    <row r="123" spans="2:16" ht="12.75" customHeight="1" thickBot="1" x14ac:dyDescent="0.25">
      <c r="B123" s="3"/>
      <c r="E123" s="44"/>
      <c r="F123" s="3"/>
      <c r="I123" s="45"/>
      <c r="J123" s="46"/>
      <c r="K123" s="45"/>
      <c r="L123" s="45"/>
      <c r="M123" s="46"/>
      <c r="N123" s="46"/>
      <c r="O123" s="47"/>
      <c r="P123" s="47"/>
    </row>
    <row r="124" spans="2:16" ht="12.75" customHeight="1" thickBot="1" x14ac:dyDescent="0.25">
      <c r="B124" s="3"/>
      <c r="E124" s="44"/>
      <c r="F124" s="3"/>
      <c r="I124" s="45"/>
      <c r="J124" s="46"/>
      <c r="K124" s="45"/>
      <c r="L124" s="45"/>
      <c r="M124" s="46"/>
      <c r="N124" s="46"/>
      <c r="O124" s="47"/>
      <c r="P124" s="47"/>
    </row>
    <row r="125" spans="2:16" ht="12.75" customHeight="1" thickBot="1" x14ac:dyDescent="0.25">
      <c r="B125" s="3"/>
      <c r="E125" s="44"/>
      <c r="F125" s="3"/>
      <c r="I125" s="45"/>
      <c r="J125" s="46"/>
      <c r="K125" s="45"/>
      <c r="L125" s="45"/>
      <c r="M125" s="46"/>
      <c r="N125" s="46"/>
      <c r="O125" s="47"/>
      <c r="P125" s="47"/>
    </row>
    <row r="126" spans="2:16" ht="12.75" customHeight="1" thickBot="1" x14ac:dyDescent="0.25">
      <c r="B126" s="3"/>
      <c r="E126" s="44"/>
      <c r="F126" s="3"/>
      <c r="I126" s="45"/>
      <c r="J126" s="46"/>
      <c r="K126" s="45"/>
      <c r="L126" s="45"/>
      <c r="M126" s="46"/>
      <c r="N126" s="46"/>
      <c r="O126" s="47"/>
      <c r="P126" s="47"/>
    </row>
    <row r="127" spans="2:16" ht="12.75" customHeight="1" thickBot="1" x14ac:dyDescent="0.25">
      <c r="B127" s="3"/>
      <c r="E127" s="44"/>
      <c r="F127" s="3"/>
      <c r="I127" s="45"/>
      <c r="J127" s="46"/>
      <c r="K127" s="45"/>
      <c r="L127" s="45"/>
      <c r="M127" s="46"/>
      <c r="N127" s="46"/>
      <c r="O127" s="47"/>
      <c r="P127" s="47"/>
    </row>
    <row r="128" spans="2:16" ht="12.75" customHeight="1" thickBot="1" x14ac:dyDescent="0.25">
      <c r="B128" s="3"/>
      <c r="E128" s="44"/>
      <c r="F128" s="3"/>
      <c r="I128" s="45"/>
      <c r="J128" s="46"/>
      <c r="K128" s="45"/>
      <c r="L128" s="45"/>
      <c r="M128" s="46"/>
      <c r="N128" s="46"/>
      <c r="O128" s="47"/>
      <c r="P128" s="47"/>
    </row>
    <row r="129" spans="2:16" ht="12.75" customHeight="1" thickBot="1" x14ac:dyDescent="0.25">
      <c r="B129" s="3"/>
      <c r="E129" s="44"/>
      <c r="F129" s="3"/>
      <c r="I129" s="45"/>
      <c r="J129" s="46"/>
      <c r="K129" s="45"/>
      <c r="L129" s="45"/>
      <c r="M129" s="46"/>
      <c r="N129" s="46"/>
      <c r="O129" s="47"/>
      <c r="P129" s="47"/>
    </row>
    <row r="130" spans="2:16" ht="12.75" customHeight="1" thickBot="1" x14ac:dyDescent="0.25">
      <c r="B130" s="3"/>
      <c r="E130" s="44"/>
      <c r="F130" s="3"/>
      <c r="I130" s="45"/>
      <c r="J130" s="46"/>
      <c r="K130" s="45"/>
      <c r="L130" s="45"/>
      <c r="M130" s="46"/>
      <c r="N130" s="46"/>
      <c r="O130" s="47"/>
      <c r="P130" s="47"/>
    </row>
    <row r="131" spans="2:16" ht="12.75" customHeight="1" thickBot="1" x14ac:dyDescent="0.25">
      <c r="B131" s="3"/>
      <c r="E131" s="44"/>
      <c r="F131" s="3"/>
      <c r="I131" s="45"/>
      <c r="J131" s="46"/>
      <c r="K131" s="45"/>
      <c r="L131" s="45"/>
      <c r="M131" s="46"/>
      <c r="N131" s="46"/>
      <c r="O131" s="47"/>
      <c r="P131" s="47"/>
    </row>
    <row r="132" spans="2:16" ht="12.75" customHeight="1" thickBot="1" x14ac:dyDescent="0.25">
      <c r="B132" s="3"/>
      <c r="E132" s="44"/>
      <c r="F132" s="3"/>
      <c r="I132" s="45"/>
      <c r="J132" s="46"/>
      <c r="K132" s="45"/>
      <c r="L132" s="45"/>
      <c r="M132" s="46"/>
      <c r="N132" s="46"/>
      <c r="O132" s="47"/>
      <c r="P132" s="47"/>
    </row>
    <row r="133" spans="2:16" ht="12.75" customHeight="1" thickBot="1" x14ac:dyDescent="0.25">
      <c r="B133" s="3"/>
      <c r="E133" s="44"/>
      <c r="F133" s="3"/>
      <c r="I133" s="45"/>
      <c r="J133" s="46"/>
      <c r="K133" s="45"/>
      <c r="L133" s="45"/>
      <c r="M133" s="46"/>
      <c r="N133" s="46"/>
      <c r="O133" s="47"/>
      <c r="P133" s="47"/>
    </row>
    <row r="134" spans="2:16" ht="12.75" customHeight="1" thickBot="1" x14ac:dyDescent="0.25">
      <c r="B134" s="3"/>
      <c r="E134" s="44"/>
      <c r="F134" s="3"/>
      <c r="I134" s="45"/>
      <c r="J134" s="46"/>
      <c r="K134" s="45"/>
      <c r="L134" s="45"/>
      <c r="M134" s="46"/>
      <c r="N134" s="46"/>
      <c r="O134" s="47"/>
      <c r="P134" s="47"/>
    </row>
    <row r="135" spans="2:16" ht="12.75" customHeight="1" thickBot="1" x14ac:dyDescent="0.25">
      <c r="B135" s="3"/>
      <c r="E135" s="44"/>
      <c r="F135" s="3"/>
      <c r="I135" s="45"/>
      <c r="J135" s="46"/>
      <c r="K135" s="45"/>
      <c r="L135" s="45"/>
      <c r="M135" s="46"/>
      <c r="N135" s="46"/>
      <c r="O135" s="47"/>
      <c r="P135" s="47"/>
    </row>
    <row r="136" spans="2:16" ht="12.75" customHeight="1" thickBot="1" x14ac:dyDescent="0.25">
      <c r="B136" s="3"/>
      <c r="E136" s="44"/>
      <c r="F136" s="3"/>
      <c r="I136" s="45"/>
      <c r="J136" s="46"/>
      <c r="K136" s="45"/>
      <c r="L136" s="45"/>
      <c r="M136" s="46"/>
      <c r="N136" s="46"/>
      <c r="O136" s="47"/>
      <c r="P136" s="47"/>
    </row>
    <row r="137" spans="2:16" ht="12.75" customHeight="1" thickBot="1" x14ac:dyDescent="0.25">
      <c r="B137" s="3"/>
      <c r="E137" s="44"/>
      <c r="F137" s="3"/>
      <c r="I137" s="45"/>
      <c r="J137" s="46"/>
      <c r="K137" s="45"/>
      <c r="L137" s="45"/>
      <c r="M137" s="46"/>
      <c r="N137" s="46"/>
      <c r="O137" s="47"/>
      <c r="P137" s="47"/>
    </row>
    <row r="138" spans="2:16" ht="12.75" customHeight="1" thickBot="1" x14ac:dyDescent="0.25">
      <c r="B138" s="3"/>
      <c r="E138" s="44"/>
      <c r="F138" s="3"/>
      <c r="I138" s="45"/>
      <c r="J138" s="46"/>
      <c r="K138" s="45"/>
      <c r="L138" s="45"/>
      <c r="M138" s="46"/>
      <c r="N138" s="46"/>
      <c r="O138" s="47"/>
      <c r="P138" s="47"/>
    </row>
    <row r="139" spans="2:16" ht="12.75" customHeight="1" thickBot="1" x14ac:dyDescent="0.25">
      <c r="B139" s="3"/>
      <c r="E139" s="44"/>
      <c r="F139" s="3"/>
      <c r="I139" s="45"/>
      <c r="J139" s="46"/>
      <c r="K139" s="45"/>
      <c r="L139" s="45"/>
      <c r="M139" s="46"/>
      <c r="N139" s="46"/>
      <c r="O139" s="47"/>
      <c r="P139" s="47"/>
    </row>
    <row r="140" spans="2:16" ht="12.75" customHeight="1" thickBot="1" x14ac:dyDescent="0.25">
      <c r="B140" s="3"/>
      <c r="E140" s="44"/>
      <c r="F140" s="3"/>
      <c r="I140" s="45"/>
      <c r="J140" s="46"/>
      <c r="K140" s="45"/>
      <c r="L140" s="45"/>
      <c r="M140" s="46"/>
      <c r="N140" s="46"/>
      <c r="O140" s="47"/>
      <c r="P140" s="47"/>
    </row>
    <row r="141" spans="2:16" ht="12.75" customHeight="1" thickBot="1" x14ac:dyDescent="0.25">
      <c r="B141" s="3"/>
      <c r="E141" s="44"/>
      <c r="F141" s="3"/>
      <c r="I141" s="45"/>
      <c r="J141" s="46"/>
      <c r="K141" s="45"/>
      <c r="L141" s="45"/>
      <c r="M141" s="46"/>
      <c r="N141" s="46"/>
      <c r="O141" s="47"/>
      <c r="P141" s="47"/>
    </row>
    <row r="142" spans="2:16" ht="12.75" customHeight="1" thickBot="1" x14ac:dyDescent="0.25">
      <c r="B142" s="3"/>
      <c r="E142" s="44"/>
      <c r="F142" s="3"/>
      <c r="I142" s="45"/>
      <c r="J142" s="46"/>
      <c r="K142" s="45"/>
      <c r="L142" s="45"/>
      <c r="M142" s="46"/>
      <c r="N142" s="46"/>
      <c r="O142" s="47"/>
      <c r="P142" s="47"/>
    </row>
    <row r="143" spans="2:16" ht="12.75" customHeight="1" thickBot="1" x14ac:dyDescent="0.25">
      <c r="B143" s="3"/>
      <c r="E143" s="44"/>
      <c r="F143" s="3"/>
      <c r="I143" s="45"/>
      <c r="J143" s="46"/>
      <c r="K143" s="45"/>
      <c r="L143" s="45"/>
      <c r="M143" s="46"/>
      <c r="N143" s="46"/>
      <c r="O143" s="47"/>
      <c r="P143" s="47"/>
    </row>
    <row r="144" spans="2:16" ht="12.75" customHeight="1" thickBot="1" x14ac:dyDescent="0.25">
      <c r="B144" s="3"/>
      <c r="E144" s="44"/>
      <c r="F144" s="3"/>
      <c r="I144" s="45"/>
      <c r="J144" s="46"/>
      <c r="K144" s="45"/>
      <c r="L144" s="45"/>
      <c r="M144" s="46"/>
      <c r="N144" s="46"/>
      <c r="O144" s="47"/>
      <c r="P144" s="47"/>
    </row>
    <row r="145" spans="2:16" ht="12.75" customHeight="1" thickBot="1" x14ac:dyDescent="0.25">
      <c r="B145" s="3"/>
      <c r="E145" s="44"/>
      <c r="F145" s="3"/>
      <c r="I145" s="45"/>
      <c r="J145" s="46"/>
      <c r="K145" s="45"/>
      <c r="L145" s="45"/>
      <c r="M145" s="46"/>
      <c r="N145" s="46"/>
      <c r="O145" s="47"/>
      <c r="P145" s="48"/>
    </row>
    <row r="146" spans="2:16" ht="12.75" customHeight="1" thickBot="1" x14ac:dyDescent="0.25">
      <c r="B146" s="3"/>
      <c r="E146" s="44"/>
      <c r="F146" s="3"/>
      <c r="I146" s="45"/>
      <c r="J146" s="46"/>
      <c r="K146" s="45"/>
      <c r="L146" s="45"/>
      <c r="M146" s="46"/>
      <c r="N146" s="46"/>
      <c r="O146" s="47"/>
      <c r="P146" s="47"/>
    </row>
    <row r="147" spans="2:16" ht="12.75" customHeight="1" thickBot="1" x14ac:dyDescent="0.25">
      <c r="B147" s="3"/>
      <c r="E147" s="44"/>
      <c r="F147" s="3"/>
      <c r="I147" s="45"/>
      <c r="J147" s="46"/>
      <c r="K147" s="45"/>
      <c r="L147" s="45"/>
      <c r="M147" s="46"/>
      <c r="N147" s="46"/>
      <c r="O147" s="47"/>
      <c r="P147" s="48"/>
    </row>
    <row r="148" spans="2:16" ht="12.75" customHeight="1" thickBot="1" x14ac:dyDescent="0.25">
      <c r="B148" s="3"/>
      <c r="E148" s="44"/>
      <c r="F148" s="3"/>
      <c r="I148" s="45"/>
      <c r="J148" s="46"/>
      <c r="K148" s="45"/>
      <c r="L148" s="45"/>
      <c r="M148" s="46"/>
      <c r="N148" s="46"/>
      <c r="O148" s="47"/>
      <c r="P148" s="47"/>
    </row>
    <row r="149" spans="2:16" ht="12.75" customHeight="1" thickBot="1" x14ac:dyDescent="0.25">
      <c r="B149" s="3"/>
      <c r="E149" s="44"/>
      <c r="F149" s="3"/>
      <c r="I149" s="45"/>
      <c r="J149" s="46"/>
      <c r="K149" s="45"/>
      <c r="L149" s="45"/>
      <c r="M149" s="46"/>
      <c r="N149" s="46"/>
      <c r="O149" s="47"/>
      <c r="P149" s="47"/>
    </row>
    <row r="150" spans="2:16" ht="12.75" customHeight="1" thickBot="1" x14ac:dyDescent="0.25">
      <c r="B150" s="3"/>
      <c r="E150" s="44"/>
      <c r="F150" s="3"/>
      <c r="I150" s="45"/>
      <c r="J150" s="46"/>
      <c r="K150" s="45"/>
      <c r="L150" s="45"/>
      <c r="M150" s="46"/>
      <c r="N150" s="46"/>
      <c r="O150" s="47"/>
      <c r="P150" s="47"/>
    </row>
    <row r="151" spans="2:16" ht="12.75" customHeight="1" thickBot="1" x14ac:dyDescent="0.25">
      <c r="B151" s="3"/>
      <c r="E151" s="44"/>
      <c r="F151" s="3"/>
      <c r="I151" s="45"/>
      <c r="J151" s="46"/>
      <c r="K151" s="45"/>
      <c r="L151" s="45"/>
      <c r="M151" s="46"/>
      <c r="N151" s="46"/>
      <c r="O151" s="47"/>
      <c r="P151" s="47"/>
    </row>
    <row r="152" spans="2:16" ht="12.75" customHeight="1" thickBot="1" x14ac:dyDescent="0.25">
      <c r="B152" s="3"/>
      <c r="E152" s="44"/>
      <c r="F152" s="3"/>
      <c r="I152" s="45"/>
      <c r="J152" s="46"/>
      <c r="K152" s="45"/>
      <c r="L152" s="45"/>
      <c r="M152" s="46"/>
      <c r="N152" s="46"/>
      <c r="O152" s="47"/>
      <c r="P152" s="47"/>
    </row>
    <row r="153" spans="2:16" ht="12.75" customHeight="1" thickBot="1" x14ac:dyDescent="0.25">
      <c r="B153" s="3"/>
      <c r="E153" s="44"/>
      <c r="F153" s="3"/>
      <c r="I153" s="45"/>
      <c r="J153" s="46"/>
      <c r="K153" s="45"/>
      <c r="L153" s="45"/>
      <c r="M153" s="46"/>
      <c r="N153" s="46"/>
      <c r="O153" s="47"/>
      <c r="P153" s="47"/>
    </row>
    <row r="154" spans="2:16" ht="12.75" customHeight="1" thickBot="1" x14ac:dyDescent="0.25">
      <c r="B154" s="3"/>
      <c r="E154" s="44"/>
      <c r="F154" s="3"/>
      <c r="I154" s="45"/>
      <c r="J154" s="46"/>
      <c r="K154" s="45"/>
      <c r="L154" s="45"/>
      <c r="M154" s="46"/>
      <c r="N154" s="46"/>
      <c r="O154" s="47"/>
      <c r="P154" s="47"/>
    </row>
    <row r="155" spans="2:16" ht="12.75" customHeight="1" thickBot="1" x14ac:dyDescent="0.25">
      <c r="B155" s="3"/>
      <c r="E155" s="44"/>
      <c r="F155" s="3"/>
      <c r="I155" s="45"/>
      <c r="J155" s="46"/>
      <c r="K155" s="45"/>
      <c r="L155" s="45"/>
      <c r="M155" s="46"/>
      <c r="N155" s="46"/>
      <c r="O155" s="47"/>
      <c r="P155" s="47"/>
    </row>
    <row r="156" spans="2:16" ht="12.75" customHeight="1" thickBot="1" x14ac:dyDescent="0.25">
      <c r="B156" s="3"/>
      <c r="E156" s="44"/>
      <c r="F156" s="3"/>
      <c r="I156" s="45"/>
      <c r="J156" s="46"/>
      <c r="K156" s="45"/>
      <c r="L156" s="45"/>
      <c r="M156" s="46"/>
      <c r="N156" s="46"/>
      <c r="O156" s="47"/>
      <c r="P156" s="47"/>
    </row>
    <row r="157" spans="2:16" ht="12.75" customHeight="1" thickBot="1" x14ac:dyDescent="0.25">
      <c r="B157" s="3"/>
      <c r="E157" s="44"/>
      <c r="F157" s="3"/>
      <c r="I157" s="45"/>
      <c r="J157" s="46"/>
      <c r="K157" s="45"/>
      <c r="L157" s="45"/>
      <c r="M157" s="46"/>
      <c r="N157" s="46"/>
      <c r="O157" s="47"/>
      <c r="P157" s="47"/>
    </row>
    <row r="158" spans="2:16" ht="12.75" customHeight="1" thickBot="1" x14ac:dyDescent="0.25">
      <c r="B158" s="3"/>
      <c r="E158" s="44"/>
      <c r="F158" s="3"/>
      <c r="I158" s="45"/>
      <c r="J158" s="46"/>
      <c r="K158" s="45"/>
      <c r="L158" s="45"/>
      <c r="M158" s="46"/>
      <c r="N158" s="46"/>
      <c r="O158" s="47"/>
      <c r="P158" s="47"/>
    </row>
    <row r="159" spans="2:16" ht="12.75" customHeight="1" thickBot="1" x14ac:dyDescent="0.25">
      <c r="B159" s="3"/>
      <c r="E159" s="44"/>
      <c r="F159" s="3"/>
      <c r="I159" s="45"/>
      <c r="J159" s="46"/>
      <c r="K159" s="45"/>
      <c r="L159" s="45"/>
      <c r="M159" s="46"/>
      <c r="N159" s="46"/>
      <c r="O159" s="47"/>
      <c r="P159" s="47"/>
    </row>
    <row r="160" spans="2:16" ht="12.75" customHeight="1" thickBot="1" x14ac:dyDescent="0.25">
      <c r="B160" s="3"/>
      <c r="E160" s="44"/>
      <c r="F160" s="3"/>
      <c r="I160" s="45"/>
      <c r="J160" s="46"/>
      <c r="K160" s="45"/>
      <c r="L160" s="45"/>
      <c r="M160" s="46"/>
      <c r="N160" s="46"/>
      <c r="O160" s="47"/>
      <c r="P160" s="47"/>
    </row>
    <row r="161" spans="2:16" ht="12.75" customHeight="1" thickBot="1" x14ac:dyDescent="0.25">
      <c r="B161" s="3"/>
      <c r="E161" s="44"/>
      <c r="F161" s="3"/>
      <c r="I161" s="45"/>
      <c r="J161" s="46"/>
      <c r="K161" s="45"/>
      <c r="L161" s="45"/>
      <c r="M161" s="46"/>
      <c r="N161" s="46"/>
      <c r="O161" s="47"/>
      <c r="P161" s="47"/>
    </row>
    <row r="162" spans="2:16" ht="12.75" customHeight="1" thickBot="1" x14ac:dyDescent="0.25">
      <c r="B162" s="3"/>
      <c r="E162" s="44"/>
      <c r="F162" s="3"/>
      <c r="I162" s="45"/>
      <c r="J162" s="46"/>
      <c r="K162" s="45"/>
      <c r="L162" s="45"/>
      <c r="M162" s="46"/>
      <c r="N162" s="46"/>
      <c r="O162" s="47"/>
      <c r="P162" s="47"/>
    </row>
    <row r="163" spans="2:16" ht="12.75" customHeight="1" thickBot="1" x14ac:dyDescent="0.25">
      <c r="B163" s="3"/>
      <c r="E163" s="44"/>
      <c r="F163" s="3"/>
      <c r="I163" s="45"/>
      <c r="J163" s="46"/>
      <c r="K163" s="45"/>
      <c r="L163" s="45"/>
      <c r="M163" s="46"/>
      <c r="N163" s="46"/>
      <c r="O163" s="47"/>
      <c r="P163" s="47"/>
    </row>
    <row r="164" spans="2:16" ht="12.75" customHeight="1" thickBot="1" x14ac:dyDescent="0.25">
      <c r="B164" s="3"/>
      <c r="E164" s="44"/>
      <c r="F164" s="3"/>
      <c r="I164" s="45"/>
      <c r="J164" s="46"/>
      <c r="K164" s="45"/>
      <c r="L164" s="45"/>
      <c r="M164" s="46"/>
      <c r="N164" s="46"/>
      <c r="O164" s="47"/>
      <c r="P164" s="47"/>
    </row>
    <row r="165" spans="2:16" ht="12.75" customHeight="1" thickBot="1" x14ac:dyDescent="0.25">
      <c r="B165" s="3"/>
      <c r="E165" s="44"/>
      <c r="F165" s="3"/>
      <c r="I165" s="45"/>
      <c r="J165" s="46"/>
      <c r="K165" s="45"/>
      <c r="L165" s="45"/>
      <c r="M165" s="46"/>
      <c r="N165" s="46"/>
      <c r="O165" s="47"/>
      <c r="P165" s="47"/>
    </row>
    <row r="166" spans="2:16" ht="12.75" customHeight="1" thickBot="1" x14ac:dyDescent="0.25">
      <c r="B166" s="3"/>
      <c r="E166" s="44"/>
      <c r="F166" s="3"/>
      <c r="I166" s="45"/>
      <c r="J166" s="46"/>
      <c r="K166" s="45"/>
      <c r="L166" s="45"/>
      <c r="M166" s="46"/>
      <c r="N166" s="46"/>
      <c r="O166" s="47"/>
      <c r="P166" s="47"/>
    </row>
    <row r="167" spans="2:16" ht="12.75" customHeight="1" thickBot="1" x14ac:dyDescent="0.25">
      <c r="B167" s="3"/>
      <c r="E167" s="44"/>
      <c r="F167" s="3"/>
      <c r="I167" s="45"/>
      <c r="J167" s="46"/>
      <c r="K167" s="45"/>
      <c r="L167" s="45"/>
      <c r="M167" s="46"/>
      <c r="N167" s="46"/>
      <c r="O167" s="47"/>
      <c r="P167" s="47"/>
    </row>
    <row r="168" spans="2:16" ht="12.75" customHeight="1" thickBot="1" x14ac:dyDescent="0.25">
      <c r="B168" s="3"/>
      <c r="E168" s="44"/>
      <c r="F168" s="3"/>
      <c r="I168" s="45"/>
      <c r="J168" s="46"/>
      <c r="K168" s="45"/>
      <c r="L168" s="45"/>
      <c r="M168" s="46"/>
      <c r="N168" s="46"/>
      <c r="O168" s="47"/>
      <c r="P168" s="47"/>
    </row>
    <row r="169" spans="2:16" ht="12.75" customHeight="1" thickBot="1" x14ac:dyDescent="0.25">
      <c r="B169" s="3"/>
      <c r="E169" s="44"/>
      <c r="F169" s="3"/>
      <c r="I169" s="45"/>
      <c r="J169" s="46"/>
      <c r="K169" s="45"/>
      <c r="L169" s="45"/>
      <c r="M169" s="46"/>
      <c r="N169" s="46"/>
      <c r="O169" s="47"/>
      <c r="P169" s="47"/>
    </row>
    <row r="170" spans="2:16" ht="12.75" customHeight="1" thickBot="1" x14ac:dyDescent="0.25">
      <c r="B170" s="3"/>
      <c r="E170" s="44"/>
      <c r="F170" s="3"/>
      <c r="I170" s="45"/>
      <c r="J170" s="46"/>
      <c r="K170" s="45"/>
      <c r="L170" s="45"/>
      <c r="M170" s="46"/>
      <c r="N170" s="46"/>
      <c r="O170" s="47"/>
      <c r="P170" s="47"/>
    </row>
    <row r="171" spans="2:16" ht="12.75" customHeight="1" thickBot="1" x14ac:dyDescent="0.25">
      <c r="B171" s="3"/>
      <c r="E171" s="44"/>
      <c r="F171" s="3"/>
      <c r="I171" s="45"/>
      <c r="J171" s="46"/>
      <c r="K171" s="45"/>
      <c r="L171" s="45"/>
      <c r="M171" s="46"/>
      <c r="N171" s="46"/>
      <c r="O171" s="47"/>
      <c r="P171" s="48"/>
    </row>
    <row r="172" spans="2:16" ht="12.75" customHeight="1" thickBot="1" x14ac:dyDescent="0.25">
      <c r="B172" s="3"/>
      <c r="E172" s="44"/>
      <c r="F172" s="3"/>
      <c r="I172" s="45"/>
      <c r="J172" s="46"/>
      <c r="K172" s="45"/>
      <c r="L172" s="45"/>
      <c r="M172" s="46"/>
      <c r="N172" s="46"/>
      <c r="O172" s="47"/>
      <c r="P172" s="47"/>
    </row>
    <row r="173" spans="2:16" ht="12.75" customHeight="1" thickBot="1" x14ac:dyDescent="0.25">
      <c r="B173" s="3"/>
      <c r="E173" s="44"/>
      <c r="F173" s="3"/>
      <c r="I173" s="45"/>
      <c r="J173" s="46"/>
      <c r="K173" s="45"/>
      <c r="L173" s="45"/>
      <c r="M173" s="46"/>
      <c r="N173" s="46"/>
      <c r="O173" s="47"/>
      <c r="P173" s="48"/>
    </row>
    <row r="174" spans="2:16" ht="12.75" customHeight="1" thickBot="1" x14ac:dyDescent="0.25">
      <c r="B174" s="3"/>
      <c r="E174" s="44"/>
      <c r="F174" s="3"/>
      <c r="I174" s="45"/>
      <c r="J174" s="46"/>
      <c r="K174" s="45"/>
      <c r="L174" s="45"/>
      <c r="M174" s="46"/>
      <c r="N174" s="46"/>
      <c r="O174" s="47"/>
      <c r="P174" s="47"/>
    </row>
    <row r="175" spans="2:16" ht="12.75" customHeight="1" thickBot="1" x14ac:dyDescent="0.25">
      <c r="B175" s="3"/>
      <c r="E175" s="44"/>
      <c r="F175" s="3"/>
      <c r="I175" s="45"/>
      <c r="J175" s="46"/>
      <c r="K175" s="45"/>
      <c r="L175" s="45"/>
      <c r="M175" s="46"/>
      <c r="N175" s="46"/>
      <c r="O175" s="47"/>
      <c r="P175" s="48"/>
    </row>
    <row r="176" spans="2:16" ht="12.75" customHeight="1" thickBot="1" x14ac:dyDescent="0.25">
      <c r="B176" s="3"/>
      <c r="E176" s="44"/>
      <c r="F176" s="3"/>
      <c r="I176" s="45"/>
      <c r="J176" s="46"/>
      <c r="K176" s="45"/>
      <c r="L176" s="45"/>
      <c r="M176" s="46"/>
      <c r="N176" s="46"/>
      <c r="O176" s="47"/>
      <c r="P176" s="48"/>
    </row>
    <row r="177" spans="2:16" ht="12.75" customHeight="1" thickBot="1" x14ac:dyDescent="0.25">
      <c r="B177" s="3"/>
      <c r="E177" s="44"/>
      <c r="F177" s="3"/>
      <c r="I177" s="45"/>
      <c r="J177" s="46"/>
      <c r="K177" s="45"/>
      <c r="L177" s="45"/>
      <c r="M177" s="46"/>
      <c r="N177" s="46"/>
      <c r="O177" s="47"/>
      <c r="P177" s="48"/>
    </row>
    <row r="178" spans="2:16" ht="12.75" customHeight="1" thickBot="1" x14ac:dyDescent="0.25">
      <c r="B178" s="3"/>
      <c r="E178" s="44"/>
      <c r="F178" s="3"/>
      <c r="I178" s="45"/>
      <c r="J178" s="46"/>
      <c r="K178" s="45"/>
      <c r="L178" s="45"/>
      <c r="M178" s="46"/>
      <c r="N178" s="46"/>
      <c r="O178" s="47"/>
      <c r="P178" s="48"/>
    </row>
    <row r="179" spans="2:16" ht="12.75" customHeight="1" thickBot="1" x14ac:dyDescent="0.25">
      <c r="B179" s="3"/>
      <c r="E179" s="44"/>
      <c r="F179" s="3"/>
      <c r="I179" s="45"/>
      <c r="J179" s="46"/>
      <c r="K179" s="45"/>
      <c r="L179" s="45"/>
      <c r="M179" s="46"/>
      <c r="N179" s="46"/>
      <c r="O179" s="47"/>
      <c r="P179" s="48"/>
    </row>
    <row r="180" spans="2:16" ht="12.75" customHeight="1" thickBot="1" x14ac:dyDescent="0.25">
      <c r="B180" s="3"/>
      <c r="E180" s="44"/>
      <c r="F180" s="3"/>
      <c r="I180" s="45"/>
      <c r="J180" s="46"/>
      <c r="K180" s="45"/>
      <c r="L180" s="45"/>
      <c r="M180" s="46"/>
      <c r="N180" s="46"/>
      <c r="O180" s="47"/>
      <c r="P180" s="48"/>
    </row>
    <row r="181" spans="2:16" ht="12.75" customHeight="1" thickBot="1" x14ac:dyDescent="0.25">
      <c r="B181" s="3"/>
      <c r="E181" s="44"/>
      <c r="F181" s="3"/>
      <c r="I181" s="45"/>
      <c r="J181" s="46"/>
      <c r="K181" s="45"/>
      <c r="L181" s="45"/>
      <c r="M181" s="46"/>
      <c r="N181" s="46"/>
      <c r="O181" s="47"/>
      <c r="P181" s="47"/>
    </row>
    <row r="182" spans="2:16" ht="12.75" customHeight="1" thickBot="1" x14ac:dyDescent="0.25">
      <c r="B182" s="3"/>
      <c r="E182" s="44"/>
      <c r="F182" s="3"/>
      <c r="I182" s="45"/>
      <c r="J182" s="46"/>
      <c r="K182" s="45"/>
      <c r="L182" s="45"/>
      <c r="M182" s="46"/>
      <c r="N182" s="46"/>
      <c r="O182" s="47"/>
      <c r="P182" s="48"/>
    </row>
    <row r="183" spans="2:16" ht="12.75" customHeight="1" thickBot="1" x14ac:dyDescent="0.25">
      <c r="B183" s="3"/>
      <c r="E183" s="44"/>
      <c r="F183" s="3"/>
      <c r="I183" s="45"/>
      <c r="J183" s="46"/>
      <c r="K183" s="45"/>
      <c r="L183" s="45"/>
      <c r="M183" s="46"/>
      <c r="N183" s="46"/>
      <c r="O183" s="47"/>
      <c r="P183" s="47"/>
    </row>
    <row r="184" spans="2:16" ht="12.75" customHeight="1" thickBot="1" x14ac:dyDescent="0.25">
      <c r="B184" s="3"/>
      <c r="E184" s="44"/>
      <c r="F184" s="3"/>
      <c r="I184" s="45"/>
      <c r="J184" s="46"/>
      <c r="K184" s="45"/>
      <c r="L184" s="45"/>
      <c r="M184" s="46"/>
      <c r="N184" s="46"/>
      <c r="O184" s="47"/>
      <c r="P184" s="47"/>
    </row>
    <row r="185" spans="2:16" ht="12.75" customHeight="1" thickBot="1" x14ac:dyDescent="0.25">
      <c r="B185" s="3"/>
      <c r="E185" s="44"/>
      <c r="F185" s="3"/>
      <c r="I185" s="45"/>
      <c r="J185" s="46"/>
      <c r="K185" s="45"/>
      <c r="L185" s="45"/>
      <c r="M185" s="46"/>
      <c r="N185" s="46"/>
      <c r="O185" s="47"/>
      <c r="P185" s="47"/>
    </row>
    <row r="186" spans="2:16" ht="12.75" customHeight="1" thickBot="1" x14ac:dyDescent="0.25">
      <c r="B186" s="3"/>
      <c r="E186" s="44"/>
      <c r="F186" s="3"/>
      <c r="I186" s="45"/>
      <c r="J186" s="46"/>
      <c r="K186" s="45"/>
      <c r="L186" s="45"/>
      <c r="M186" s="46"/>
      <c r="N186" s="46"/>
      <c r="O186" s="47"/>
      <c r="P186" s="47"/>
    </row>
    <row r="187" spans="2:16" ht="12.75" customHeight="1" thickBot="1" x14ac:dyDescent="0.25">
      <c r="B187" s="3"/>
      <c r="E187" s="44"/>
      <c r="F187" s="3"/>
      <c r="I187" s="45"/>
      <c r="J187" s="46"/>
      <c r="K187" s="45"/>
      <c r="L187" s="45"/>
      <c r="M187" s="46"/>
      <c r="N187" s="46"/>
      <c r="O187" s="47"/>
      <c r="P187" s="48"/>
    </row>
    <row r="188" spans="2:16" ht="12.75" customHeight="1" thickBot="1" x14ac:dyDescent="0.25">
      <c r="B188" s="3"/>
      <c r="E188" s="44"/>
      <c r="F188" s="3"/>
      <c r="I188" s="45"/>
      <c r="J188" s="46"/>
      <c r="K188" s="45"/>
      <c r="L188" s="45"/>
      <c r="M188" s="46"/>
      <c r="N188" s="46"/>
      <c r="O188" s="47"/>
      <c r="P188" s="48"/>
    </row>
    <row r="189" spans="2:16" x14ac:dyDescent="0.2">
      <c r="B189" s="3"/>
      <c r="E189" s="44"/>
      <c r="F189" s="3"/>
    </row>
    <row r="190" spans="2:16" x14ac:dyDescent="0.2">
      <c r="B190" s="3"/>
      <c r="E190" s="44"/>
      <c r="F190" s="3"/>
    </row>
    <row r="191" spans="2:16" x14ac:dyDescent="0.2">
      <c r="B191" s="3"/>
      <c r="E191" s="44"/>
      <c r="F191" s="3"/>
    </row>
    <row r="192" spans="2:16" x14ac:dyDescent="0.2">
      <c r="B192" s="3"/>
      <c r="E192" s="44"/>
      <c r="F192" s="3"/>
    </row>
    <row r="193" spans="2:6" x14ac:dyDescent="0.2">
      <c r="B193" s="3"/>
      <c r="E193" s="44"/>
      <c r="F193" s="3"/>
    </row>
    <row r="194" spans="2:6" x14ac:dyDescent="0.2">
      <c r="B194" s="3"/>
      <c r="E194" s="44"/>
      <c r="F194" s="3"/>
    </row>
    <row r="195" spans="2:6" x14ac:dyDescent="0.2">
      <c r="B195" s="3"/>
      <c r="E195" s="44"/>
      <c r="F195" s="3"/>
    </row>
    <row r="196" spans="2:6" x14ac:dyDescent="0.2">
      <c r="B196" s="3"/>
      <c r="E196" s="44"/>
      <c r="F196" s="3"/>
    </row>
    <row r="197" spans="2:6" x14ac:dyDescent="0.2">
      <c r="B197" s="3"/>
      <c r="E197" s="44"/>
      <c r="F197" s="3"/>
    </row>
    <row r="198" spans="2:6" x14ac:dyDescent="0.2">
      <c r="B198" s="3"/>
      <c r="E198" s="44"/>
      <c r="F198" s="3"/>
    </row>
    <row r="199" spans="2:6" x14ac:dyDescent="0.2">
      <c r="B199" s="3"/>
      <c r="E199" s="44"/>
      <c r="F199" s="3"/>
    </row>
    <row r="200" spans="2:6" x14ac:dyDescent="0.2">
      <c r="B200" s="3"/>
      <c r="E200" s="44"/>
      <c r="F200" s="3"/>
    </row>
    <row r="201" spans="2:6" x14ac:dyDescent="0.2">
      <c r="B201" s="3"/>
      <c r="E201" s="44"/>
      <c r="F201" s="3"/>
    </row>
    <row r="202" spans="2:6" x14ac:dyDescent="0.2">
      <c r="B202" s="3"/>
      <c r="E202" s="44"/>
      <c r="F202" s="3"/>
    </row>
    <row r="203" spans="2:6" x14ac:dyDescent="0.2">
      <c r="B203" s="3"/>
      <c r="E203" s="44"/>
      <c r="F203" s="3"/>
    </row>
    <row r="204" spans="2:6" x14ac:dyDescent="0.2">
      <c r="B204" s="3"/>
      <c r="E204" s="44"/>
      <c r="F204" s="3"/>
    </row>
    <row r="205" spans="2:6" x14ac:dyDescent="0.2">
      <c r="B205" s="3"/>
      <c r="E205" s="44"/>
      <c r="F205" s="3"/>
    </row>
    <row r="206" spans="2:6" x14ac:dyDescent="0.2">
      <c r="B206" s="3"/>
      <c r="E206" s="44"/>
      <c r="F206" s="3"/>
    </row>
    <row r="207" spans="2:6" x14ac:dyDescent="0.2">
      <c r="B207" s="3"/>
      <c r="E207" s="44"/>
      <c r="F207" s="3"/>
    </row>
    <row r="208" spans="2:6" x14ac:dyDescent="0.2">
      <c r="B208" s="3"/>
      <c r="E208" s="44"/>
      <c r="F208" s="3"/>
    </row>
    <row r="209" spans="2:6" x14ac:dyDescent="0.2">
      <c r="B209" s="3"/>
      <c r="E209" s="44"/>
      <c r="F209" s="3"/>
    </row>
    <row r="210" spans="2:6" x14ac:dyDescent="0.2">
      <c r="B210" s="3"/>
      <c r="E210" s="44"/>
      <c r="F210" s="3"/>
    </row>
    <row r="211" spans="2:6" x14ac:dyDescent="0.2">
      <c r="B211" s="3"/>
      <c r="E211" s="44"/>
      <c r="F211" s="3"/>
    </row>
    <row r="212" spans="2:6" x14ac:dyDescent="0.2">
      <c r="B212" s="3"/>
      <c r="E212" s="44"/>
      <c r="F212" s="3"/>
    </row>
    <row r="213" spans="2:6" x14ac:dyDescent="0.2">
      <c r="B213" s="3"/>
      <c r="E213" s="44"/>
      <c r="F213" s="3"/>
    </row>
    <row r="214" spans="2:6" x14ac:dyDescent="0.2">
      <c r="B214" s="3"/>
      <c r="E214" s="44"/>
      <c r="F214" s="3"/>
    </row>
    <row r="215" spans="2:6" x14ac:dyDescent="0.2">
      <c r="B215" s="3"/>
      <c r="E215" s="44"/>
      <c r="F215" s="3"/>
    </row>
    <row r="216" spans="2:6" x14ac:dyDescent="0.2">
      <c r="B216" s="3"/>
      <c r="E216" s="44"/>
      <c r="F216" s="3"/>
    </row>
    <row r="217" spans="2:6" x14ac:dyDescent="0.2">
      <c r="B217" s="3"/>
      <c r="E217" s="44"/>
      <c r="F217" s="3"/>
    </row>
    <row r="218" spans="2:6" x14ac:dyDescent="0.2">
      <c r="B218" s="3"/>
      <c r="E218" s="44"/>
      <c r="F218" s="3"/>
    </row>
    <row r="219" spans="2:6" x14ac:dyDescent="0.2">
      <c r="B219" s="3"/>
      <c r="E219" s="44"/>
      <c r="F219" s="3"/>
    </row>
    <row r="220" spans="2:6" x14ac:dyDescent="0.2">
      <c r="B220" s="3"/>
      <c r="E220" s="44"/>
      <c r="F220" s="3"/>
    </row>
    <row r="221" spans="2:6" x14ac:dyDescent="0.2">
      <c r="B221" s="3"/>
      <c r="E221" s="44"/>
      <c r="F221" s="3"/>
    </row>
    <row r="222" spans="2:6" x14ac:dyDescent="0.2">
      <c r="B222" s="3"/>
      <c r="E222" s="44"/>
      <c r="F222" s="3"/>
    </row>
    <row r="223" spans="2:6" x14ac:dyDescent="0.2">
      <c r="B223" s="3"/>
      <c r="E223" s="44"/>
      <c r="F223" s="3"/>
    </row>
    <row r="224" spans="2:6" x14ac:dyDescent="0.2">
      <c r="B224" s="3"/>
      <c r="E224" s="44"/>
      <c r="F224" s="3"/>
    </row>
    <row r="225" spans="2:6" x14ac:dyDescent="0.2">
      <c r="B225" s="3"/>
      <c r="E225" s="44"/>
      <c r="F225" s="3"/>
    </row>
    <row r="226" spans="2:6" x14ac:dyDescent="0.2">
      <c r="B226" s="3"/>
      <c r="E226" s="44"/>
      <c r="F226" s="3"/>
    </row>
    <row r="227" spans="2:6" x14ac:dyDescent="0.2">
      <c r="B227" s="3"/>
      <c r="E227" s="44"/>
      <c r="F227" s="3"/>
    </row>
    <row r="228" spans="2:6" x14ac:dyDescent="0.2">
      <c r="B228" s="3"/>
      <c r="E228" s="44"/>
      <c r="F228" s="3"/>
    </row>
    <row r="229" spans="2:6" x14ac:dyDescent="0.2">
      <c r="B229" s="3"/>
      <c r="E229" s="44"/>
      <c r="F229" s="3"/>
    </row>
    <row r="230" spans="2:6" x14ac:dyDescent="0.2">
      <c r="B230" s="3"/>
      <c r="E230" s="44"/>
      <c r="F230" s="3"/>
    </row>
    <row r="231" spans="2:6" x14ac:dyDescent="0.2">
      <c r="B231" s="3"/>
      <c r="E231" s="44"/>
      <c r="F231" s="3"/>
    </row>
    <row r="232" spans="2:6" x14ac:dyDescent="0.2">
      <c r="B232" s="3"/>
      <c r="E232" s="44"/>
      <c r="F232" s="3"/>
    </row>
    <row r="233" spans="2:6" x14ac:dyDescent="0.2">
      <c r="B233" s="3"/>
      <c r="E233" s="44"/>
      <c r="F233" s="3"/>
    </row>
    <row r="234" spans="2:6" x14ac:dyDescent="0.2">
      <c r="B234" s="3"/>
      <c r="E234" s="44"/>
      <c r="F234" s="3"/>
    </row>
    <row r="235" spans="2:6" x14ac:dyDescent="0.2">
      <c r="B235" s="3"/>
      <c r="E235" s="44"/>
      <c r="F235" s="3"/>
    </row>
    <row r="236" spans="2:6" x14ac:dyDescent="0.2">
      <c r="B236" s="3"/>
      <c r="E236" s="44"/>
      <c r="F236" s="3"/>
    </row>
    <row r="237" spans="2:6" x14ac:dyDescent="0.2">
      <c r="B237" s="3"/>
      <c r="E237" s="44"/>
      <c r="F237" s="3"/>
    </row>
    <row r="238" spans="2:6" x14ac:dyDescent="0.2">
      <c r="B238" s="3"/>
      <c r="E238" s="44"/>
      <c r="F238" s="3"/>
    </row>
    <row r="239" spans="2:6" x14ac:dyDescent="0.2">
      <c r="B239" s="3"/>
      <c r="E239" s="44"/>
      <c r="F239" s="3"/>
    </row>
    <row r="240" spans="2:6" x14ac:dyDescent="0.2">
      <c r="B240" s="3"/>
      <c r="E240" s="44"/>
      <c r="F240" s="3"/>
    </row>
    <row r="241" spans="2:6" x14ac:dyDescent="0.2">
      <c r="B241" s="3"/>
      <c r="E241" s="44"/>
      <c r="F241" s="3"/>
    </row>
    <row r="242" spans="2:6" x14ac:dyDescent="0.2">
      <c r="B242" s="3"/>
      <c r="E242" s="44"/>
      <c r="F242" s="3"/>
    </row>
    <row r="243" spans="2:6" x14ac:dyDescent="0.2">
      <c r="B243" s="3"/>
      <c r="E243" s="44"/>
      <c r="F243" s="3"/>
    </row>
    <row r="244" spans="2:6" x14ac:dyDescent="0.2">
      <c r="B244" s="3"/>
      <c r="E244" s="44"/>
      <c r="F244" s="3"/>
    </row>
    <row r="245" spans="2:6" x14ac:dyDescent="0.2">
      <c r="B245" s="3"/>
      <c r="E245" s="44"/>
      <c r="F245" s="3"/>
    </row>
    <row r="246" spans="2:6" x14ac:dyDescent="0.2">
      <c r="B246" s="3"/>
      <c r="E246" s="44"/>
      <c r="F246" s="3"/>
    </row>
    <row r="247" spans="2:6" x14ac:dyDescent="0.2">
      <c r="B247" s="3"/>
      <c r="E247" s="44"/>
      <c r="F247" s="3"/>
    </row>
    <row r="248" spans="2:6" x14ac:dyDescent="0.2">
      <c r="B248" s="3"/>
      <c r="E248" s="44"/>
      <c r="F248" s="3"/>
    </row>
    <row r="249" spans="2:6" x14ac:dyDescent="0.2">
      <c r="B249" s="3"/>
      <c r="E249" s="44"/>
      <c r="F249" s="3"/>
    </row>
    <row r="250" spans="2:6" x14ac:dyDescent="0.2">
      <c r="B250" s="3"/>
      <c r="E250" s="44"/>
      <c r="F250" s="3"/>
    </row>
    <row r="251" spans="2:6" x14ac:dyDescent="0.2">
      <c r="B251" s="3"/>
      <c r="E251" s="44"/>
      <c r="F251" s="3"/>
    </row>
    <row r="252" spans="2:6" x14ac:dyDescent="0.2">
      <c r="B252" s="3"/>
      <c r="E252" s="44"/>
      <c r="F252" s="3"/>
    </row>
    <row r="253" spans="2:6" x14ac:dyDescent="0.2">
      <c r="B253" s="3"/>
      <c r="E253" s="44"/>
      <c r="F253" s="3"/>
    </row>
    <row r="254" spans="2:6" x14ac:dyDescent="0.2">
      <c r="B254" s="3"/>
      <c r="E254" s="44"/>
      <c r="F254" s="3"/>
    </row>
    <row r="255" spans="2:6" x14ac:dyDescent="0.2">
      <c r="B255" s="3"/>
      <c r="E255" s="44"/>
      <c r="F255" s="3"/>
    </row>
    <row r="256" spans="2:6" x14ac:dyDescent="0.2">
      <c r="B256" s="3"/>
      <c r="E256" s="44"/>
      <c r="F256" s="3"/>
    </row>
    <row r="257" spans="2:6" x14ac:dyDescent="0.2">
      <c r="B257" s="3"/>
      <c r="E257" s="44"/>
      <c r="F257" s="3"/>
    </row>
    <row r="258" spans="2:6" x14ac:dyDescent="0.2">
      <c r="B258" s="3"/>
      <c r="E258" s="44"/>
      <c r="F258" s="3"/>
    </row>
    <row r="259" spans="2:6" x14ac:dyDescent="0.2">
      <c r="B259" s="3"/>
      <c r="E259" s="44"/>
      <c r="F259" s="3"/>
    </row>
    <row r="260" spans="2:6" x14ac:dyDescent="0.2">
      <c r="B260" s="3"/>
      <c r="E260" s="44"/>
      <c r="F260" s="3"/>
    </row>
    <row r="261" spans="2:6" x14ac:dyDescent="0.2">
      <c r="B261" s="3"/>
      <c r="E261" s="44"/>
      <c r="F261" s="3"/>
    </row>
    <row r="262" spans="2:6" x14ac:dyDescent="0.2">
      <c r="B262" s="3"/>
      <c r="E262" s="44"/>
      <c r="F262" s="3"/>
    </row>
    <row r="263" spans="2:6" x14ac:dyDescent="0.2">
      <c r="B263" s="3"/>
      <c r="E263" s="44"/>
      <c r="F263" s="3"/>
    </row>
    <row r="264" spans="2:6" x14ac:dyDescent="0.2">
      <c r="B264" s="3"/>
      <c r="E264" s="44"/>
      <c r="F264" s="3"/>
    </row>
    <row r="265" spans="2:6" x14ac:dyDescent="0.2">
      <c r="B265" s="3"/>
      <c r="E265" s="44"/>
      <c r="F265" s="3"/>
    </row>
    <row r="266" spans="2:6" x14ac:dyDescent="0.2">
      <c r="B266" s="3"/>
      <c r="E266" s="44"/>
      <c r="F266" s="3"/>
    </row>
    <row r="267" spans="2:6" x14ac:dyDescent="0.2">
      <c r="B267" s="3"/>
      <c r="E267" s="44"/>
      <c r="F267" s="3"/>
    </row>
    <row r="268" spans="2:6" x14ac:dyDescent="0.2">
      <c r="B268" s="3"/>
      <c r="E268" s="44"/>
      <c r="F268" s="3"/>
    </row>
    <row r="269" spans="2:6" x14ac:dyDescent="0.2">
      <c r="B269" s="3"/>
      <c r="E269" s="44"/>
      <c r="F269" s="3"/>
    </row>
    <row r="270" spans="2:6" x14ac:dyDescent="0.2">
      <c r="B270" s="3"/>
      <c r="E270" s="44"/>
      <c r="F270" s="3"/>
    </row>
    <row r="271" spans="2:6" x14ac:dyDescent="0.2">
      <c r="B271" s="3"/>
      <c r="E271" s="44"/>
      <c r="F271" s="3"/>
    </row>
    <row r="272" spans="2:6" x14ac:dyDescent="0.2">
      <c r="B272" s="3"/>
      <c r="E272" s="44"/>
      <c r="F272" s="3"/>
    </row>
    <row r="273" spans="2:6" x14ac:dyDescent="0.2">
      <c r="B273" s="3"/>
      <c r="E273" s="44"/>
      <c r="F273" s="3"/>
    </row>
    <row r="274" spans="2:6" x14ac:dyDescent="0.2">
      <c r="B274" s="3"/>
      <c r="E274" s="44"/>
      <c r="F274" s="3"/>
    </row>
    <row r="275" spans="2:6" x14ac:dyDescent="0.2">
      <c r="B275" s="3"/>
      <c r="E275" s="44"/>
      <c r="F275" s="3"/>
    </row>
    <row r="276" spans="2:6" x14ac:dyDescent="0.2">
      <c r="B276" s="3"/>
      <c r="E276" s="44"/>
      <c r="F276" s="3"/>
    </row>
    <row r="277" spans="2:6" x14ac:dyDescent="0.2">
      <c r="B277" s="3"/>
      <c r="E277" s="44"/>
      <c r="F277" s="3"/>
    </row>
    <row r="278" spans="2:6" x14ac:dyDescent="0.2">
      <c r="B278" s="3"/>
      <c r="E278" s="44"/>
      <c r="F278" s="3"/>
    </row>
    <row r="279" spans="2:6" x14ac:dyDescent="0.2">
      <c r="B279" s="3"/>
      <c r="E279" s="44"/>
      <c r="F279" s="3"/>
    </row>
    <row r="280" spans="2:6" x14ac:dyDescent="0.2">
      <c r="B280" s="3"/>
      <c r="E280" s="44"/>
      <c r="F280" s="3"/>
    </row>
    <row r="281" spans="2:6" x14ac:dyDescent="0.2">
      <c r="B281" s="3"/>
      <c r="E281" s="44"/>
      <c r="F281" s="3"/>
    </row>
    <row r="282" spans="2:6" x14ac:dyDescent="0.2">
      <c r="B282" s="3"/>
      <c r="E282" s="44"/>
      <c r="F282" s="3"/>
    </row>
    <row r="283" spans="2:6" x14ac:dyDescent="0.2">
      <c r="B283" s="3"/>
      <c r="E283" s="44"/>
      <c r="F283" s="3"/>
    </row>
    <row r="284" spans="2:6" x14ac:dyDescent="0.2">
      <c r="B284" s="3"/>
      <c r="E284" s="44"/>
      <c r="F284" s="3"/>
    </row>
    <row r="285" spans="2:6" x14ac:dyDescent="0.2">
      <c r="B285" s="3"/>
      <c r="E285" s="44"/>
      <c r="F285" s="3"/>
    </row>
    <row r="286" spans="2:6" x14ac:dyDescent="0.2">
      <c r="B286" s="3"/>
      <c r="E286" s="44"/>
      <c r="F286" s="3"/>
    </row>
    <row r="287" spans="2:6" x14ac:dyDescent="0.2">
      <c r="B287" s="3"/>
      <c r="E287" s="44"/>
      <c r="F287" s="3"/>
    </row>
    <row r="288" spans="2:6" x14ac:dyDescent="0.2">
      <c r="B288" s="3"/>
      <c r="E288" s="44"/>
      <c r="F288" s="3"/>
    </row>
    <row r="289" spans="2:6" x14ac:dyDescent="0.2">
      <c r="B289" s="3"/>
      <c r="E289" s="44"/>
      <c r="F289" s="3"/>
    </row>
    <row r="290" spans="2:6" x14ac:dyDescent="0.2">
      <c r="B290" s="3"/>
      <c r="E290" s="44"/>
      <c r="F290" s="3"/>
    </row>
    <row r="291" spans="2:6" x14ac:dyDescent="0.2">
      <c r="B291" s="3"/>
      <c r="E291" s="44"/>
      <c r="F291" s="3"/>
    </row>
    <row r="292" spans="2:6" x14ac:dyDescent="0.2">
      <c r="B292" s="3"/>
      <c r="E292" s="44"/>
      <c r="F292" s="3"/>
    </row>
    <row r="293" spans="2:6" x14ac:dyDescent="0.2">
      <c r="B293" s="3"/>
      <c r="E293" s="44"/>
      <c r="F293" s="3"/>
    </row>
    <row r="294" spans="2:6" x14ac:dyDescent="0.2">
      <c r="B294" s="3"/>
      <c r="E294" s="44"/>
      <c r="F294" s="3"/>
    </row>
    <row r="295" spans="2:6" x14ac:dyDescent="0.2">
      <c r="B295" s="3"/>
      <c r="E295" s="44"/>
      <c r="F295" s="3"/>
    </row>
    <row r="296" spans="2:6" x14ac:dyDescent="0.2">
      <c r="B296" s="3"/>
      <c r="E296" s="44"/>
      <c r="F296" s="3"/>
    </row>
    <row r="297" spans="2:6" x14ac:dyDescent="0.2">
      <c r="B297" s="3"/>
      <c r="E297" s="44"/>
      <c r="F297" s="3"/>
    </row>
    <row r="298" spans="2:6" x14ac:dyDescent="0.2">
      <c r="B298" s="3"/>
      <c r="E298" s="44"/>
      <c r="F298" s="3"/>
    </row>
    <row r="299" spans="2:6" x14ac:dyDescent="0.2">
      <c r="B299" s="3"/>
      <c r="E299" s="44"/>
      <c r="F299" s="3"/>
    </row>
    <row r="300" spans="2:6" x14ac:dyDescent="0.2">
      <c r="B300" s="3"/>
      <c r="E300" s="44"/>
      <c r="F300" s="3"/>
    </row>
    <row r="301" spans="2:6" x14ac:dyDescent="0.2">
      <c r="B301" s="3"/>
      <c r="E301" s="44"/>
      <c r="F301" s="3"/>
    </row>
    <row r="302" spans="2:6" x14ac:dyDescent="0.2">
      <c r="B302" s="3"/>
      <c r="E302" s="44"/>
      <c r="F302" s="3"/>
    </row>
    <row r="303" spans="2:6" x14ac:dyDescent="0.2">
      <c r="B303" s="3"/>
      <c r="E303" s="44"/>
      <c r="F303" s="3"/>
    </row>
    <row r="304" spans="2:6" x14ac:dyDescent="0.2">
      <c r="B304" s="3"/>
      <c r="E304" s="44"/>
      <c r="F304" s="3"/>
    </row>
    <row r="305" spans="2:6" x14ac:dyDescent="0.2">
      <c r="B305" s="3"/>
      <c r="E305" s="44"/>
      <c r="F305" s="3"/>
    </row>
    <row r="306" spans="2:6" x14ac:dyDescent="0.2">
      <c r="B306" s="3"/>
      <c r="E306" s="44"/>
      <c r="F306" s="3"/>
    </row>
    <row r="307" spans="2:6" x14ac:dyDescent="0.2">
      <c r="B307" s="3"/>
      <c r="E307" s="44"/>
      <c r="F307" s="3"/>
    </row>
    <row r="308" spans="2:6" x14ac:dyDescent="0.2">
      <c r="B308" s="3"/>
      <c r="E308" s="44"/>
      <c r="F308" s="3"/>
    </row>
    <row r="309" spans="2:6" x14ac:dyDescent="0.2">
      <c r="B309" s="3"/>
      <c r="E309" s="44"/>
      <c r="F309" s="3"/>
    </row>
    <row r="310" spans="2:6" x14ac:dyDescent="0.2">
      <c r="B310" s="3"/>
      <c r="E310" s="44"/>
      <c r="F310" s="3"/>
    </row>
    <row r="311" spans="2:6" x14ac:dyDescent="0.2">
      <c r="B311" s="3"/>
      <c r="E311" s="44"/>
      <c r="F311" s="3"/>
    </row>
    <row r="312" spans="2:6" x14ac:dyDescent="0.2">
      <c r="B312" s="3"/>
      <c r="E312" s="44"/>
      <c r="F312" s="3"/>
    </row>
    <row r="313" spans="2:6" x14ac:dyDescent="0.2">
      <c r="B313" s="3"/>
      <c r="E313" s="44"/>
      <c r="F313" s="3"/>
    </row>
    <row r="314" spans="2:6" x14ac:dyDescent="0.2">
      <c r="B314" s="3"/>
      <c r="E314" s="44"/>
      <c r="F314" s="3"/>
    </row>
    <row r="315" spans="2:6" x14ac:dyDescent="0.2">
      <c r="B315" s="3"/>
      <c r="E315" s="44"/>
      <c r="F315" s="3"/>
    </row>
    <row r="316" spans="2:6" x14ac:dyDescent="0.2">
      <c r="B316" s="3"/>
      <c r="E316" s="44"/>
      <c r="F316" s="3"/>
    </row>
    <row r="317" spans="2:6" x14ac:dyDescent="0.2">
      <c r="B317" s="3"/>
      <c r="E317" s="44"/>
      <c r="F317" s="3"/>
    </row>
    <row r="318" spans="2:6" x14ac:dyDescent="0.2">
      <c r="B318" s="3"/>
      <c r="E318" s="44"/>
      <c r="F318" s="3"/>
    </row>
    <row r="319" spans="2:6" x14ac:dyDescent="0.2">
      <c r="B319" s="3"/>
      <c r="E319" s="44"/>
      <c r="F319" s="3"/>
    </row>
    <row r="320" spans="2:6" x14ac:dyDescent="0.2">
      <c r="B320" s="3"/>
      <c r="E320" s="44"/>
      <c r="F320" s="3"/>
    </row>
    <row r="321" spans="2:6" x14ac:dyDescent="0.2">
      <c r="B321" s="3"/>
      <c r="E321" s="44"/>
      <c r="F321" s="3"/>
    </row>
    <row r="322" spans="2:6" x14ac:dyDescent="0.2">
      <c r="B322" s="3"/>
      <c r="E322" s="44"/>
      <c r="F322" s="3"/>
    </row>
    <row r="323" spans="2:6" x14ac:dyDescent="0.2">
      <c r="B323" s="3"/>
      <c r="E323" s="44"/>
      <c r="F323" s="3"/>
    </row>
    <row r="324" spans="2:6" x14ac:dyDescent="0.2">
      <c r="B324" s="3"/>
      <c r="E324" s="44"/>
      <c r="F324" s="3"/>
    </row>
    <row r="325" spans="2:6" x14ac:dyDescent="0.2">
      <c r="B325" s="3"/>
      <c r="E325" s="44"/>
      <c r="F325" s="3"/>
    </row>
    <row r="326" spans="2:6" x14ac:dyDescent="0.2">
      <c r="B326" s="3"/>
      <c r="E326" s="44"/>
      <c r="F326" s="3"/>
    </row>
    <row r="327" spans="2:6" x14ac:dyDescent="0.2">
      <c r="B327" s="3"/>
      <c r="E327" s="44"/>
      <c r="F327" s="3"/>
    </row>
    <row r="328" spans="2:6" x14ac:dyDescent="0.2">
      <c r="B328" s="3"/>
      <c r="E328" s="44"/>
      <c r="F328" s="3"/>
    </row>
    <row r="329" spans="2:6" x14ac:dyDescent="0.2">
      <c r="B329" s="3"/>
      <c r="E329" s="44"/>
      <c r="F329" s="3"/>
    </row>
    <row r="330" spans="2:6" x14ac:dyDescent="0.2">
      <c r="B330" s="3"/>
      <c r="E330" s="44"/>
      <c r="F330" s="3"/>
    </row>
    <row r="331" spans="2:6" x14ac:dyDescent="0.2">
      <c r="B331" s="3"/>
      <c r="E331" s="44"/>
      <c r="F331" s="3"/>
    </row>
    <row r="332" spans="2:6" x14ac:dyDescent="0.2">
      <c r="B332" s="3"/>
      <c r="E332" s="44"/>
      <c r="F332" s="3"/>
    </row>
    <row r="333" spans="2:6" x14ac:dyDescent="0.2">
      <c r="B333" s="3"/>
      <c r="E333" s="44"/>
      <c r="F333" s="3"/>
    </row>
    <row r="334" spans="2:6" x14ac:dyDescent="0.2">
      <c r="B334" s="3"/>
      <c r="E334" s="44"/>
      <c r="F334" s="3"/>
    </row>
    <row r="335" spans="2:6" x14ac:dyDescent="0.2">
      <c r="B335" s="3"/>
      <c r="E335" s="44"/>
      <c r="F335" s="3"/>
    </row>
    <row r="336" spans="2:6" x14ac:dyDescent="0.2">
      <c r="B336" s="3"/>
      <c r="E336" s="44"/>
      <c r="F336" s="3"/>
    </row>
    <row r="337" spans="2:6" x14ac:dyDescent="0.2">
      <c r="B337" s="3"/>
      <c r="E337" s="44"/>
      <c r="F337" s="3"/>
    </row>
    <row r="338" spans="2:6" x14ac:dyDescent="0.2">
      <c r="B338" s="3"/>
      <c r="E338" s="44"/>
      <c r="F338" s="3"/>
    </row>
    <row r="339" spans="2:6" x14ac:dyDescent="0.2">
      <c r="B339" s="3"/>
      <c r="E339" s="44"/>
      <c r="F339" s="3"/>
    </row>
    <row r="340" spans="2:6" x14ac:dyDescent="0.2">
      <c r="B340" s="3"/>
      <c r="E340" s="44"/>
      <c r="F340" s="3"/>
    </row>
    <row r="341" spans="2:6" x14ac:dyDescent="0.2">
      <c r="B341" s="3"/>
      <c r="E341" s="44"/>
      <c r="F341" s="3"/>
    </row>
    <row r="342" spans="2:6" x14ac:dyDescent="0.2">
      <c r="B342" s="3"/>
      <c r="E342" s="44"/>
      <c r="F342" s="3"/>
    </row>
    <row r="343" spans="2:6" x14ac:dyDescent="0.2">
      <c r="B343" s="3"/>
      <c r="E343" s="44"/>
      <c r="F343" s="3"/>
    </row>
    <row r="344" spans="2:6" x14ac:dyDescent="0.2">
      <c r="B344" s="3"/>
      <c r="E344" s="44"/>
      <c r="F344" s="3"/>
    </row>
    <row r="345" spans="2:6" x14ac:dyDescent="0.2">
      <c r="B345" s="3"/>
      <c r="E345" s="44"/>
      <c r="F345" s="3"/>
    </row>
    <row r="346" spans="2:6" x14ac:dyDescent="0.2">
      <c r="B346" s="3"/>
      <c r="E346" s="44"/>
      <c r="F346" s="3"/>
    </row>
    <row r="347" spans="2:6" x14ac:dyDescent="0.2">
      <c r="B347" s="3"/>
      <c r="E347" s="44"/>
      <c r="F347" s="3"/>
    </row>
    <row r="348" spans="2:6" x14ac:dyDescent="0.2">
      <c r="B348" s="3"/>
      <c r="E348" s="44"/>
      <c r="F348" s="3"/>
    </row>
    <row r="349" spans="2:6" x14ac:dyDescent="0.2">
      <c r="B349" s="3"/>
      <c r="E349" s="44"/>
      <c r="F349" s="3"/>
    </row>
    <row r="350" spans="2:6" x14ac:dyDescent="0.2">
      <c r="B350" s="3"/>
      <c r="E350" s="44"/>
      <c r="F350" s="3"/>
    </row>
    <row r="351" spans="2:6" x14ac:dyDescent="0.2">
      <c r="B351" s="3"/>
      <c r="E351" s="44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 xr:uid="{00000000-0004-0000-0200-000000000000}"/>
    <hyperlink ref="P11" r:id="rId2" display="http://www.bav-astro.de/sfs/BAVM_link.php?BAVMnr=178" xr:uid="{00000000-0004-0000-0200-000001000000}"/>
    <hyperlink ref="P12" r:id="rId3" display="http://www.bav-astro.de/sfs/BAVM_link.php?BAVMnr=201" xr:uid="{00000000-0004-0000-0200-000002000000}"/>
    <hyperlink ref="P13" r:id="rId4" display="http://www.bav-astro.de/sfs/BAVM_link.php?BAVMnr=209" xr:uid="{00000000-0004-0000-0200-000003000000}"/>
    <hyperlink ref="P14" r:id="rId5" display="http://www.bav-astro.de/sfs/BAVM_link.php?BAVMnr=212" xr:uid="{00000000-0004-0000-0200-000004000000}"/>
    <hyperlink ref="P15" r:id="rId6" display="http://www.bav-astro.de/sfs/BAVM_link.php?BAVMnr=214" xr:uid="{00000000-0004-0000-0200-000005000000}"/>
    <hyperlink ref="P16" r:id="rId7" display="http://www.bav-astro.de/sfs/BAVM_link.php?BAVMnr=214" xr:uid="{00000000-0004-0000-0200-000006000000}"/>
    <hyperlink ref="P17" r:id="rId8" display="http://www.bav-astro.de/sfs/BAVM_link.php?BAVMnr=220" xr:uid="{00000000-0004-0000-0200-000007000000}"/>
    <hyperlink ref="P18" r:id="rId9" display="http://www.bav-astro.de/sfs/BAVM_link.php?BAVMnr=220" xr:uid="{00000000-0004-0000-0200-000008000000}"/>
    <hyperlink ref="P19" r:id="rId10" display="http://www.bav-astro.de/sfs/BAVM_link.php?BAVMnr=239" xr:uid="{00000000-0004-0000-02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2024-02-14T06:27:10Z</dcterms:modified>
</cp:coreProperties>
</file>