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B2E2781-AE6A-4D63-BE83-55B07EFAD0A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6" i="1" l="1"/>
  <c r="F17" i="1" s="1"/>
  <c r="D9" i="1"/>
  <c r="C9" i="1"/>
  <c r="Q36" i="1"/>
  <c r="Q35" i="1"/>
  <c r="Q32" i="1"/>
  <c r="Q34" i="1"/>
  <c r="C7" i="1"/>
  <c r="E34" i="1"/>
  <c r="F34" i="1"/>
  <c r="C8" i="1"/>
  <c r="E26" i="1"/>
  <c r="F26" i="1"/>
  <c r="Q31" i="1"/>
  <c r="Q33" i="1"/>
  <c r="Q21" i="1"/>
  <c r="Q22" i="1"/>
  <c r="Q23" i="1"/>
  <c r="Q24" i="1"/>
  <c r="Q25" i="1"/>
  <c r="Q26" i="1"/>
  <c r="Q27" i="1"/>
  <c r="Q29" i="1"/>
  <c r="Q30" i="1"/>
  <c r="C17" i="1"/>
  <c r="Q28" i="1"/>
  <c r="E31" i="1"/>
  <c r="F31" i="1"/>
  <c r="G31" i="1"/>
  <c r="J31" i="1"/>
  <c r="G32" i="1"/>
  <c r="J32" i="1"/>
  <c r="E30" i="1"/>
  <c r="F30" i="1"/>
  <c r="E25" i="1"/>
  <c r="F25" i="1"/>
  <c r="G25" i="1"/>
  <c r="K25" i="1"/>
  <c r="E21" i="1"/>
  <c r="F21" i="1"/>
  <c r="G21" i="1"/>
  <c r="E27" i="1"/>
  <c r="F27" i="1"/>
  <c r="E36" i="1"/>
  <c r="F36" i="1"/>
  <c r="E23" i="1"/>
  <c r="F23" i="1"/>
  <c r="G23" i="1"/>
  <c r="K23" i="1"/>
  <c r="G30" i="1"/>
  <c r="K30" i="1"/>
  <c r="E33" i="1"/>
  <c r="F33" i="1"/>
  <c r="G33" i="1"/>
  <c r="K33" i="1"/>
  <c r="G27" i="1"/>
  <c r="K27" i="1"/>
  <c r="E32" i="1"/>
  <c r="F32" i="1"/>
  <c r="G26" i="1"/>
  <c r="K26" i="1"/>
  <c r="E24" i="1"/>
  <c r="F24" i="1"/>
  <c r="G24" i="1"/>
  <c r="K24" i="1"/>
  <c r="E35" i="1"/>
  <c r="F35" i="1"/>
  <c r="G35" i="1"/>
  <c r="K35" i="1"/>
  <c r="G36" i="1"/>
  <c r="K36" i="1"/>
  <c r="G34" i="1"/>
  <c r="J34" i="1"/>
  <c r="E28" i="1"/>
  <c r="F28" i="1"/>
  <c r="G28" i="1"/>
  <c r="K28" i="1"/>
  <c r="E22" i="1"/>
  <c r="F22" i="1"/>
  <c r="G22" i="1"/>
  <c r="K22" i="1"/>
  <c r="E29" i="1"/>
  <c r="F29" i="1"/>
  <c r="G29" i="1"/>
  <c r="K29" i="1"/>
  <c r="K21" i="1"/>
  <c r="C11" i="1"/>
  <c r="C12" i="1"/>
  <c r="C16" i="1" l="1"/>
  <c r="D18" i="1" s="1"/>
  <c r="O24" i="1"/>
  <c r="O22" i="1"/>
  <c r="C15" i="1"/>
  <c r="O33" i="1"/>
  <c r="O34" i="1"/>
  <c r="O29" i="1"/>
  <c r="O25" i="1"/>
  <c r="O23" i="1"/>
  <c r="O26" i="1"/>
  <c r="O32" i="1"/>
  <c r="O35" i="1"/>
  <c r="O28" i="1"/>
  <c r="O36" i="1"/>
  <c r="O31" i="1"/>
  <c r="O30" i="1"/>
  <c r="O27" i="1"/>
  <c r="O21" i="1"/>
  <c r="C18" i="1" l="1"/>
  <c r="F18" i="1"/>
  <c r="F19" i="1" s="1"/>
</calcChain>
</file>

<file path=xl/sharedStrings.xml><?xml version="1.0" encoding="utf-8"?>
<sst xmlns="http://schemas.openxmlformats.org/spreadsheetml/2006/main" count="75" uniqueCount="51">
  <si>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</si>
  <si>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</si>
  <si>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</si>
  <si>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</si>
  <si>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</si>
  <si>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</si>
  <si>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</si>
  <si>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</si>
  <si>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</si>
  <si>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</si>
  <si>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</si>
  <si>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</si>
  <si>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</si>
  <si>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</si>
  <si>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</si>
  <si>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</si>
  <si>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</si>
  <si>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</si>
  <si>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</si>
  <si>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</si>
  <si>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</si>
  <si>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</si>
  <si>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</si>
  <si>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</si>
  <si>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</si>
  <si>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</si>
  <si>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</si>
  <si>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</si>
  <si>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</si>
  <si>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</si>
  <si>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</si>
  <si>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</si>
  <si>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</si>
  <si>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5781</t>
  </si>
  <si>
    <t>II</t>
  </si>
  <si>
    <t>IBVS 5699 Eph.</t>
  </si>
  <si>
    <t>EW</t>
  </si>
  <si>
    <t>IBVS 5564</t>
  </si>
  <si>
    <t>I</t>
  </si>
  <si>
    <t>IBVS 5713</t>
  </si>
  <si>
    <t>IBVS 5837</t>
  </si>
  <si>
    <t>IBVS 5920</t>
  </si>
  <si>
    <t>IBVS 6196</t>
  </si>
  <si>
    <t>pg</t>
  </si>
  <si>
    <t>vis</t>
  </si>
  <si>
    <t>PE</t>
  </si>
  <si>
    <t>CCD</t>
  </si>
  <si>
    <t>Add cycle</t>
  </si>
  <si>
    <t>Old Cycle</t>
  </si>
  <si>
    <t>BAD?</t>
  </si>
  <si>
    <t>V1315 Her / GSC  3106-1368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</si>
</sst>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61"/>
      <name val="Arial"/>
      <family val="2"/>
    </font>
    <font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11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wrapText="1"/>
    </xf>
    <xf numFmtId="0" fontId="14" fillId="24" borderId="0" xfId="0" applyFont="1" applyFill="1" applyAlignment="1"/>
    <xf numFmtId="0" fontId="15" fillId="25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30" fillId="0" borderId="0" xfId="41" applyFont="1" applyAlignment="1">
      <alignment wrapText="1"/>
    </xf>
    <xf numFmtId="0" fontId="30" fillId="0" borderId="0" xfId="41" applyFont="1" applyAlignment="1">
      <alignment horizontal="center" wrapText="1"/>
    </xf>
    <xf numFmtId="0" fontId="30" fillId="0" borderId="0" xfId="41" applyFont="1" applyAlignment="1">
      <alignment horizontal="left" wrapText="1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1" fillId="0" borderId="8" xfId="0" applyFont="1" applyBorder="1" applyAlignment="1">
      <alignment horizontal="center"/>
    </xf>
    <xf numFmtId="0" fontId="8" fillId="26" borderId="0" xfId="0" applyFont="1" applyFill="1" applyAlignment="1"/>
    <xf numFmtId="0" fontId="30" fillId="0" borderId="0" xfId="41" applyNumberFormat="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 3106-1368 - O-C Diagr.</a:t>
            </a:r>
          </a:p>
        </c:rich>
      </c:tx>
      <c:layout>
        <c:manualLayout>
          <c:xMode val="edge"/>
          <c:yMode val="edge"/>
          <c:x val="0.33834586466165412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117667333506626"/>
          <c:w val="0.82857142857142863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1.8E-3</c:v>
                  </c:pt>
                  <c:pt idx="1">
                    <c:v>3.0000000000000001E-3</c:v>
                  </c:pt>
                  <c:pt idx="2">
                    <c:v>1.1000000000000001E-3</c:v>
                  </c:pt>
                  <c:pt idx="3">
                    <c:v>1.6999999999999999E-3</c:v>
                  </c:pt>
                  <c:pt idx="4">
                    <c:v>5.0000000000000001E-4</c:v>
                  </c:pt>
                  <c:pt idx="5">
                    <c:v>2.1999999999999999E-2</c:v>
                  </c:pt>
                  <c:pt idx="6">
                    <c:v>1.5E-3</c:v>
                  </c:pt>
                  <c:pt idx="7">
                    <c:v>0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3.0000000000000001E-3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1.8E-3</c:v>
                  </c:pt>
                  <c:pt idx="1">
                    <c:v>3.0000000000000001E-3</c:v>
                  </c:pt>
                  <c:pt idx="2">
                    <c:v>1.1000000000000001E-3</c:v>
                  </c:pt>
                  <c:pt idx="3">
                    <c:v>1.6999999999999999E-3</c:v>
                  </c:pt>
                  <c:pt idx="4">
                    <c:v>5.0000000000000001E-4</c:v>
                  </c:pt>
                  <c:pt idx="5">
                    <c:v>2.1999999999999999E-2</c:v>
                  </c:pt>
                  <c:pt idx="6">
                    <c:v>1.5E-3</c:v>
                  </c:pt>
                  <c:pt idx="7">
                    <c:v>0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3.0000000000000001E-3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-5212</c:v>
                </c:pt>
                <c:pt idx="1">
                  <c:v>-4544.5</c:v>
                </c:pt>
                <c:pt idx="2">
                  <c:v>-220.5</c:v>
                </c:pt>
                <c:pt idx="3">
                  <c:v>-209.5</c:v>
                </c:pt>
                <c:pt idx="4">
                  <c:v>-156.5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58</c:v>
                </c:pt>
                <c:pt idx="9">
                  <c:v>58.5</c:v>
                </c:pt>
                <c:pt idx="10">
                  <c:v>1180</c:v>
                </c:pt>
                <c:pt idx="11">
                  <c:v>1180</c:v>
                </c:pt>
                <c:pt idx="12">
                  <c:v>1986.5</c:v>
                </c:pt>
                <c:pt idx="13">
                  <c:v>3166.5</c:v>
                </c:pt>
                <c:pt idx="14">
                  <c:v>5128.5</c:v>
                </c:pt>
                <c:pt idx="15">
                  <c:v>11960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E4-4A7D-B70A-780555E85C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3.0000000000000001E-3</c:v>
                  </c:pt>
                  <c:pt idx="2">
                    <c:v>1.1000000000000001E-3</c:v>
                  </c:pt>
                  <c:pt idx="3">
                    <c:v>1.6999999999999999E-3</c:v>
                  </c:pt>
                  <c:pt idx="4">
                    <c:v>5.0000000000000001E-4</c:v>
                  </c:pt>
                  <c:pt idx="5">
                    <c:v>2.1999999999999999E-2</c:v>
                  </c:pt>
                  <c:pt idx="6">
                    <c:v>1.5E-3</c:v>
                  </c:pt>
                  <c:pt idx="7">
                    <c:v>0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3.0000000000000001E-3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3.0000000000000001E-3</c:v>
                  </c:pt>
                  <c:pt idx="2">
                    <c:v>1.1000000000000001E-3</c:v>
                  </c:pt>
                  <c:pt idx="3">
                    <c:v>1.6999999999999999E-3</c:v>
                  </c:pt>
                  <c:pt idx="4">
                    <c:v>5.0000000000000001E-4</c:v>
                  </c:pt>
                  <c:pt idx="5">
                    <c:v>2.1999999999999999E-2</c:v>
                  </c:pt>
                  <c:pt idx="6">
                    <c:v>1.5E-3</c:v>
                  </c:pt>
                  <c:pt idx="7">
                    <c:v>0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3.0000000000000001E-3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-5212</c:v>
                </c:pt>
                <c:pt idx="1">
                  <c:v>-4544.5</c:v>
                </c:pt>
                <c:pt idx="2">
                  <c:v>-220.5</c:v>
                </c:pt>
                <c:pt idx="3">
                  <c:v>-209.5</c:v>
                </c:pt>
                <c:pt idx="4">
                  <c:v>-156.5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58</c:v>
                </c:pt>
                <c:pt idx="9">
                  <c:v>58.5</c:v>
                </c:pt>
                <c:pt idx="10">
                  <c:v>1180</c:v>
                </c:pt>
                <c:pt idx="11">
                  <c:v>1180</c:v>
                </c:pt>
                <c:pt idx="12">
                  <c:v>1986.5</c:v>
                </c:pt>
                <c:pt idx="13">
                  <c:v>3166.5</c:v>
                </c:pt>
                <c:pt idx="14">
                  <c:v>5128.5</c:v>
                </c:pt>
                <c:pt idx="15">
                  <c:v>11960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E4-4A7D-B70A-780555E85C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3.0000000000000001E-3</c:v>
                  </c:pt>
                  <c:pt idx="2">
                    <c:v>1.1000000000000001E-3</c:v>
                  </c:pt>
                  <c:pt idx="3">
                    <c:v>1.6999999999999999E-3</c:v>
                  </c:pt>
                  <c:pt idx="4">
                    <c:v>5.0000000000000001E-4</c:v>
                  </c:pt>
                  <c:pt idx="5">
                    <c:v>2.1999999999999999E-2</c:v>
                  </c:pt>
                  <c:pt idx="6">
                    <c:v>1.5E-3</c:v>
                  </c:pt>
                  <c:pt idx="7">
                    <c:v>0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3.0000000000000001E-3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3.0000000000000001E-3</c:v>
                  </c:pt>
                  <c:pt idx="2">
                    <c:v>1.1000000000000001E-3</c:v>
                  </c:pt>
                  <c:pt idx="3">
                    <c:v>1.6999999999999999E-3</c:v>
                  </c:pt>
                  <c:pt idx="4">
                    <c:v>5.0000000000000001E-4</c:v>
                  </c:pt>
                  <c:pt idx="5">
                    <c:v>2.1999999999999999E-2</c:v>
                  </c:pt>
                  <c:pt idx="6">
                    <c:v>1.5E-3</c:v>
                  </c:pt>
                  <c:pt idx="7">
                    <c:v>0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3.0000000000000001E-3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-5212</c:v>
                </c:pt>
                <c:pt idx="1">
                  <c:v>-4544.5</c:v>
                </c:pt>
                <c:pt idx="2">
                  <c:v>-220.5</c:v>
                </c:pt>
                <c:pt idx="3">
                  <c:v>-209.5</c:v>
                </c:pt>
                <c:pt idx="4">
                  <c:v>-156.5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58</c:v>
                </c:pt>
                <c:pt idx="9">
                  <c:v>58.5</c:v>
                </c:pt>
                <c:pt idx="10">
                  <c:v>1180</c:v>
                </c:pt>
                <c:pt idx="11">
                  <c:v>1180</c:v>
                </c:pt>
                <c:pt idx="12">
                  <c:v>1986.5</c:v>
                </c:pt>
                <c:pt idx="13">
                  <c:v>3166.5</c:v>
                </c:pt>
                <c:pt idx="14">
                  <c:v>5128.5</c:v>
                </c:pt>
                <c:pt idx="15">
                  <c:v>11960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0">
                  <c:v>-4.3139999994309619E-2</c:v>
                </c:pt>
                <c:pt idx="11">
                  <c:v>-4.3139999994309619E-2</c:v>
                </c:pt>
                <c:pt idx="13">
                  <c:v>-0.10846699999819975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E4-4A7D-B70A-780555E85C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3.0000000000000001E-3</c:v>
                  </c:pt>
                  <c:pt idx="2">
                    <c:v>1.1000000000000001E-3</c:v>
                  </c:pt>
                  <c:pt idx="3">
                    <c:v>1.6999999999999999E-3</c:v>
                  </c:pt>
                  <c:pt idx="4">
                    <c:v>5.0000000000000001E-4</c:v>
                  </c:pt>
                  <c:pt idx="5">
                    <c:v>2.1999999999999999E-2</c:v>
                  </c:pt>
                  <c:pt idx="6">
                    <c:v>1.5E-3</c:v>
                  </c:pt>
                  <c:pt idx="7">
                    <c:v>0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3.0000000000000001E-3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3.0000000000000001E-3</c:v>
                  </c:pt>
                  <c:pt idx="2">
                    <c:v>1.1000000000000001E-3</c:v>
                  </c:pt>
                  <c:pt idx="3">
                    <c:v>1.6999999999999999E-3</c:v>
                  </c:pt>
                  <c:pt idx="4">
                    <c:v>5.0000000000000001E-4</c:v>
                  </c:pt>
                  <c:pt idx="5">
                    <c:v>2.1999999999999999E-2</c:v>
                  </c:pt>
                  <c:pt idx="6">
                    <c:v>1.5E-3</c:v>
                  </c:pt>
                  <c:pt idx="7">
                    <c:v>0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3.0000000000000001E-3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-5212</c:v>
                </c:pt>
                <c:pt idx="1">
                  <c:v>-4544.5</c:v>
                </c:pt>
                <c:pt idx="2">
                  <c:v>-220.5</c:v>
                </c:pt>
                <c:pt idx="3">
                  <c:v>-209.5</c:v>
                </c:pt>
                <c:pt idx="4">
                  <c:v>-156.5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58</c:v>
                </c:pt>
                <c:pt idx="9">
                  <c:v>58.5</c:v>
                </c:pt>
                <c:pt idx="10">
                  <c:v>1180</c:v>
                </c:pt>
                <c:pt idx="11">
                  <c:v>1180</c:v>
                </c:pt>
                <c:pt idx="12">
                  <c:v>1986.5</c:v>
                </c:pt>
                <c:pt idx="13">
                  <c:v>3166.5</c:v>
                </c:pt>
                <c:pt idx="14">
                  <c:v>5128.5</c:v>
                </c:pt>
                <c:pt idx="15">
                  <c:v>11960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0.18777599999884842</c:v>
                </c:pt>
                <c:pt idx="1">
                  <c:v>0.17011099999945145</c:v>
                </c:pt>
                <c:pt idx="2">
                  <c:v>4.859000000578817E-3</c:v>
                </c:pt>
                <c:pt idx="3">
                  <c:v>3.6810000019613653E-3</c:v>
                </c:pt>
                <c:pt idx="4">
                  <c:v>2.4870000052032992E-3</c:v>
                </c:pt>
                <c:pt idx="5">
                  <c:v>-3.4010000017588027E-3</c:v>
                </c:pt>
                <c:pt idx="6">
                  <c:v>-2.2000000026309863E-3</c:v>
                </c:pt>
                <c:pt idx="7">
                  <c:v>0</c:v>
                </c:pt>
                <c:pt idx="8">
                  <c:v>-3.8840000052005053E-3</c:v>
                </c:pt>
                <c:pt idx="9">
                  <c:v>-3.8299999869195744E-4</c:v>
                </c:pt>
                <c:pt idx="12">
                  <c:v>-6.122700000560144E-2</c:v>
                </c:pt>
                <c:pt idx="14">
                  <c:v>-0.18514300000242656</c:v>
                </c:pt>
                <c:pt idx="15">
                  <c:v>-0.44468000000051688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E4-4A7D-B70A-780555E85C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3.0000000000000001E-3</c:v>
                  </c:pt>
                  <c:pt idx="2">
                    <c:v>1.1000000000000001E-3</c:v>
                  </c:pt>
                  <c:pt idx="3">
                    <c:v>1.6999999999999999E-3</c:v>
                  </c:pt>
                  <c:pt idx="4">
                    <c:v>5.0000000000000001E-4</c:v>
                  </c:pt>
                  <c:pt idx="5">
                    <c:v>2.1999999999999999E-2</c:v>
                  </c:pt>
                  <c:pt idx="6">
                    <c:v>1.5E-3</c:v>
                  </c:pt>
                  <c:pt idx="7">
                    <c:v>0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3.0000000000000001E-3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3.0000000000000001E-3</c:v>
                  </c:pt>
                  <c:pt idx="2">
                    <c:v>1.1000000000000001E-3</c:v>
                  </c:pt>
                  <c:pt idx="3">
                    <c:v>1.6999999999999999E-3</c:v>
                  </c:pt>
                  <c:pt idx="4">
                    <c:v>5.0000000000000001E-4</c:v>
                  </c:pt>
                  <c:pt idx="5">
                    <c:v>2.1999999999999999E-2</c:v>
                  </c:pt>
                  <c:pt idx="6">
                    <c:v>1.5E-3</c:v>
                  </c:pt>
                  <c:pt idx="7">
                    <c:v>0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3.0000000000000001E-3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-5212</c:v>
                </c:pt>
                <c:pt idx="1">
                  <c:v>-4544.5</c:v>
                </c:pt>
                <c:pt idx="2">
                  <c:v>-220.5</c:v>
                </c:pt>
                <c:pt idx="3">
                  <c:v>-209.5</c:v>
                </c:pt>
                <c:pt idx="4">
                  <c:v>-156.5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58</c:v>
                </c:pt>
                <c:pt idx="9">
                  <c:v>58.5</c:v>
                </c:pt>
                <c:pt idx="10">
                  <c:v>1180</c:v>
                </c:pt>
                <c:pt idx="11">
                  <c:v>1180</c:v>
                </c:pt>
                <c:pt idx="12">
                  <c:v>1986.5</c:v>
                </c:pt>
                <c:pt idx="13">
                  <c:v>3166.5</c:v>
                </c:pt>
                <c:pt idx="14">
                  <c:v>5128.5</c:v>
                </c:pt>
                <c:pt idx="15">
                  <c:v>11960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E4-4A7D-B70A-780555E85C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3.0000000000000001E-3</c:v>
                  </c:pt>
                  <c:pt idx="2">
                    <c:v>1.1000000000000001E-3</c:v>
                  </c:pt>
                  <c:pt idx="3">
                    <c:v>1.6999999999999999E-3</c:v>
                  </c:pt>
                  <c:pt idx="4">
                    <c:v>5.0000000000000001E-4</c:v>
                  </c:pt>
                  <c:pt idx="5">
                    <c:v>2.1999999999999999E-2</c:v>
                  </c:pt>
                  <c:pt idx="6">
                    <c:v>1.5E-3</c:v>
                  </c:pt>
                  <c:pt idx="7">
                    <c:v>0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3.0000000000000001E-3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3.0000000000000001E-3</c:v>
                  </c:pt>
                  <c:pt idx="2">
                    <c:v>1.1000000000000001E-3</c:v>
                  </c:pt>
                  <c:pt idx="3">
                    <c:v>1.6999999999999999E-3</c:v>
                  </c:pt>
                  <c:pt idx="4">
                    <c:v>5.0000000000000001E-4</c:v>
                  </c:pt>
                  <c:pt idx="5">
                    <c:v>2.1999999999999999E-2</c:v>
                  </c:pt>
                  <c:pt idx="6">
                    <c:v>1.5E-3</c:v>
                  </c:pt>
                  <c:pt idx="7">
                    <c:v>0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3.0000000000000001E-3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-5212</c:v>
                </c:pt>
                <c:pt idx="1">
                  <c:v>-4544.5</c:v>
                </c:pt>
                <c:pt idx="2">
                  <c:v>-220.5</c:v>
                </c:pt>
                <c:pt idx="3">
                  <c:v>-209.5</c:v>
                </c:pt>
                <c:pt idx="4">
                  <c:v>-156.5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58</c:v>
                </c:pt>
                <c:pt idx="9">
                  <c:v>58.5</c:v>
                </c:pt>
                <c:pt idx="10">
                  <c:v>1180</c:v>
                </c:pt>
                <c:pt idx="11">
                  <c:v>1180</c:v>
                </c:pt>
                <c:pt idx="12">
                  <c:v>1986.5</c:v>
                </c:pt>
                <c:pt idx="13">
                  <c:v>3166.5</c:v>
                </c:pt>
                <c:pt idx="14">
                  <c:v>5128.5</c:v>
                </c:pt>
                <c:pt idx="15">
                  <c:v>11960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E4-4A7D-B70A-780555E85C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3.0000000000000001E-3</c:v>
                  </c:pt>
                  <c:pt idx="2">
                    <c:v>1.1000000000000001E-3</c:v>
                  </c:pt>
                  <c:pt idx="3">
                    <c:v>1.6999999999999999E-3</c:v>
                  </c:pt>
                  <c:pt idx="4">
                    <c:v>5.0000000000000001E-4</c:v>
                  </c:pt>
                  <c:pt idx="5">
                    <c:v>2.1999999999999999E-2</c:v>
                  </c:pt>
                  <c:pt idx="6">
                    <c:v>1.5E-3</c:v>
                  </c:pt>
                  <c:pt idx="7">
                    <c:v>0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3.0000000000000001E-3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3.0000000000000001E-3</c:v>
                  </c:pt>
                  <c:pt idx="2">
                    <c:v>1.1000000000000001E-3</c:v>
                  </c:pt>
                  <c:pt idx="3">
                    <c:v>1.6999999999999999E-3</c:v>
                  </c:pt>
                  <c:pt idx="4">
                    <c:v>5.0000000000000001E-4</c:v>
                  </c:pt>
                  <c:pt idx="5">
                    <c:v>2.1999999999999999E-2</c:v>
                  </c:pt>
                  <c:pt idx="6">
                    <c:v>1.5E-3</c:v>
                  </c:pt>
                  <c:pt idx="7">
                    <c:v>0</c:v>
                  </c:pt>
                  <c:pt idx="8">
                    <c:v>6.9999999999999999E-4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3.0000000000000001E-3</c:v>
                  </c:pt>
                  <c:pt idx="14">
                    <c:v>1.1000000000000001E-3</c:v>
                  </c:pt>
                  <c:pt idx="1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-5212</c:v>
                </c:pt>
                <c:pt idx="1">
                  <c:v>-4544.5</c:v>
                </c:pt>
                <c:pt idx="2">
                  <c:v>-220.5</c:v>
                </c:pt>
                <c:pt idx="3">
                  <c:v>-209.5</c:v>
                </c:pt>
                <c:pt idx="4">
                  <c:v>-156.5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58</c:v>
                </c:pt>
                <c:pt idx="9">
                  <c:v>58.5</c:v>
                </c:pt>
                <c:pt idx="10">
                  <c:v>1180</c:v>
                </c:pt>
                <c:pt idx="11">
                  <c:v>1180</c:v>
                </c:pt>
                <c:pt idx="12">
                  <c:v>1986.5</c:v>
                </c:pt>
                <c:pt idx="13">
                  <c:v>3166.5</c:v>
                </c:pt>
                <c:pt idx="14">
                  <c:v>5128.5</c:v>
                </c:pt>
                <c:pt idx="15">
                  <c:v>11960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E4-4A7D-B70A-780555E85C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-5212</c:v>
                </c:pt>
                <c:pt idx="1">
                  <c:v>-4544.5</c:v>
                </c:pt>
                <c:pt idx="2">
                  <c:v>-220.5</c:v>
                </c:pt>
                <c:pt idx="3">
                  <c:v>-209.5</c:v>
                </c:pt>
                <c:pt idx="4">
                  <c:v>-156.5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58</c:v>
                </c:pt>
                <c:pt idx="9">
                  <c:v>58.5</c:v>
                </c:pt>
                <c:pt idx="10">
                  <c:v>1180</c:v>
                </c:pt>
                <c:pt idx="11">
                  <c:v>1180</c:v>
                </c:pt>
                <c:pt idx="12">
                  <c:v>1986.5</c:v>
                </c:pt>
                <c:pt idx="13">
                  <c:v>3166.5</c:v>
                </c:pt>
                <c:pt idx="14">
                  <c:v>5128.5</c:v>
                </c:pt>
                <c:pt idx="15">
                  <c:v>11960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0.19134055666675559</c:v>
                </c:pt>
                <c:pt idx="1">
                  <c:v>0.16684215038546957</c:v>
                </c:pt>
                <c:pt idx="2">
                  <c:v>8.1438601078954228E-3</c:v>
                </c:pt>
                <c:pt idx="3">
                  <c:v>7.7401410530727327E-3</c:v>
                </c:pt>
                <c:pt idx="4">
                  <c:v>5.7949492434724945E-3</c:v>
                </c:pt>
                <c:pt idx="5">
                  <c:v>6.9479011441604693E-5</c:v>
                </c:pt>
                <c:pt idx="6">
                  <c:v>5.1128145313300566E-5</c:v>
                </c:pt>
                <c:pt idx="7">
                  <c:v>5.1128145313300566E-5</c:v>
                </c:pt>
                <c:pt idx="8">
                  <c:v>-2.0775723255699791E-3</c:v>
                </c:pt>
                <c:pt idx="9">
                  <c:v>-2.0959231916982831E-3</c:v>
                </c:pt>
                <c:pt idx="10">
                  <c:v>-4.3256915917484456E-2</c:v>
                </c:pt>
                <c:pt idx="11">
                  <c:v>-4.3256915917484456E-2</c:v>
                </c:pt>
                <c:pt idx="12">
                  <c:v>-7.2856862982439027E-2</c:v>
                </c:pt>
                <c:pt idx="13">
                  <c:v>-0.11616490704523678</c:v>
                </c:pt>
                <c:pt idx="14">
                  <c:v>-0.1881737057327022</c:v>
                </c:pt>
                <c:pt idx="15">
                  <c:v>-0.43890158964372161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E4-4A7D-B70A-780555E85CA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-5212</c:v>
                </c:pt>
                <c:pt idx="1">
                  <c:v>-4544.5</c:v>
                </c:pt>
                <c:pt idx="2">
                  <c:v>-220.5</c:v>
                </c:pt>
                <c:pt idx="3">
                  <c:v>-209.5</c:v>
                </c:pt>
                <c:pt idx="4">
                  <c:v>-156.5</c:v>
                </c:pt>
                <c:pt idx="5">
                  <c:v>-0.5</c:v>
                </c:pt>
                <c:pt idx="6">
                  <c:v>0</c:v>
                </c:pt>
                <c:pt idx="7">
                  <c:v>0</c:v>
                </c:pt>
                <c:pt idx="8">
                  <c:v>58</c:v>
                </c:pt>
                <c:pt idx="9">
                  <c:v>58.5</c:v>
                </c:pt>
                <c:pt idx="10">
                  <c:v>1180</c:v>
                </c:pt>
                <c:pt idx="11">
                  <c:v>1180</c:v>
                </c:pt>
                <c:pt idx="12">
                  <c:v>1986.5</c:v>
                </c:pt>
                <c:pt idx="13">
                  <c:v>3166.5</c:v>
                </c:pt>
                <c:pt idx="14">
                  <c:v>5128.5</c:v>
                </c:pt>
                <c:pt idx="15">
                  <c:v>11960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E4-4A7D-B70A-780555E85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930424"/>
        <c:axId val="1"/>
      </c:scatterChart>
      <c:valAx>
        <c:axId val="522930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930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53064690443099"/>
          <c:w val="0.72330827067669157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21399FB-C6F9-C8D9-B60F-304AAA456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50</v>
      </c>
    </row>
    <row r="2" spans="1:6" x14ac:dyDescent="0.2">
      <c r="A2" t="s">
        <v>22</v>
      </c>
      <c r="B2" t="s">
        <v>36</v>
      </c>
      <c r="C2" s="3"/>
      <c r="D2" s="3"/>
    </row>
    <row r="3" spans="1:6" ht="13.5" thickBot="1" x14ac:dyDescent="0.25"/>
    <row r="4" spans="1:6" ht="13.5" thickBot="1" x14ac:dyDescent="0.25">
      <c r="A4" s="27" t="s">
        <v>35</v>
      </c>
      <c r="C4" s="28">
        <v>53229.5386</v>
      </c>
      <c r="D4" s="29">
        <v>0.35839799999999999</v>
      </c>
    </row>
    <row r="5" spans="1:6" x14ac:dyDescent="0.2">
      <c r="A5" s="9" t="s">
        <v>27</v>
      </c>
      <c r="B5" s="10"/>
      <c r="C5" s="11">
        <v>-9.5</v>
      </c>
      <c r="D5" s="10" t="s">
        <v>28</v>
      </c>
    </row>
    <row r="6" spans="1:6" x14ac:dyDescent="0.2">
      <c r="A6" s="5" t="s">
        <v>0</v>
      </c>
    </row>
    <row r="7" spans="1:6" x14ac:dyDescent="0.2">
      <c r="A7" t="s">
        <v>1</v>
      </c>
      <c r="C7">
        <f>+C4</f>
        <v>53229.5386</v>
      </c>
    </row>
    <row r="8" spans="1:6" x14ac:dyDescent="0.2">
      <c r="A8" t="s">
        <v>2</v>
      </c>
      <c r="C8">
        <f>+D4</f>
        <v>0.35839799999999999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18</v>
      </c>
      <c r="D10" s="4" t="s">
        <v>19</v>
      </c>
      <c r="E10" s="10"/>
    </row>
    <row r="11" spans="1:6" x14ac:dyDescent="0.2">
      <c r="A11" s="10" t="s">
        <v>14</v>
      </c>
      <c r="B11" s="10"/>
      <c r="C11" s="21">
        <f ca="1">INTERCEPT(INDIRECT($D$9):G992,INDIRECT($C$9):F992)</f>
        <v>5.1128145313300566E-5</v>
      </c>
      <c r="D11" s="3"/>
      <c r="E11" s="10"/>
    </row>
    <row r="12" spans="1:6" x14ac:dyDescent="0.2">
      <c r="A12" s="10" t="s">
        <v>15</v>
      </c>
      <c r="B12" s="10"/>
      <c r="C12" s="21">
        <f ca="1">SLOPE(INDIRECT($D$9):G992,INDIRECT($C$9):F992)</f>
        <v>-3.6701732256608268E-5</v>
      </c>
      <c r="D12" s="3"/>
      <c r="E12" s="10"/>
    </row>
    <row r="13" spans="1:6" x14ac:dyDescent="0.2">
      <c r="A13" s="10" t="s">
        <v>17</v>
      </c>
      <c r="B13" s="10"/>
      <c r="C13" s="3" t="s">
        <v>12</v>
      </c>
    </row>
    <row r="14" spans="1:6" x14ac:dyDescent="0.2">
      <c r="A14" s="10"/>
      <c r="B14" s="10"/>
      <c r="C14" s="10"/>
    </row>
    <row r="15" spans="1:6" x14ac:dyDescent="0.2">
      <c r="A15" s="12" t="s">
        <v>16</v>
      </c>
      <c r="B15" s="10"/>
      <c r="C15" s="13">
        <f ca="1">(C7+C11)+(C8+C12)*INT(MAX(F21:F3533))</f>
        <v>57515.539778410355</v>
      </c>
      <c r="E15" s="14" t="s">
        <v>47</v>
      </c>
      <c r="F15" s="49">
        <v>1</v>
      </c>
    </row>
    <row r="16" spans="1:6" x14ac:dyDescent="0.2">
      <c r="A16" s="16" t="s">
        <v>3</v>
      </c>
      <c r="B16" s="10"/>
      <c r="C16" s="17">
        <f ca="1">+C8+C12</f>
        <v>0.35836129826774338</v>
      </c>
      <c r="E16" s="14" t="s">
        <v>29</v>
      </c>
      <c r="F16" s="50">
        <f ca="1">NOW()+15018.5+$C$5/24</f>
        <v>60354.813040277775</v>
      </c>
    </row>
    <row r="17" spans="1:21" ht="13.5" thickBot="1" x14ac:dyDescent="0.25">
      <c r="A17" s="14" t="s">
        <v>26</v>
      </c>
      <c r="B17" s="10"/>
      <c r="C17" s="10">
        <f>COUNT(C21:C2191)</f>
        <v>16</v>
      </c>
      <c r="E17" s="14" t="s">
        <v>48</v>
      </c>
      <c r="F17" s="15">
        <f ca="1">ROUND(2*(F16-$C$7)/$C$8,0)/2+F15</f>
        <v>19882</v>
      </c>
    </row>
    <row r="18" spans="1:21" ht="14.25" thickTop="1" thickBot="1" x14ac:dyDescent="0.25">
      <c r="A18" s="16" t="s">
        <v>4</v>
      </c>
      <c r="B18" s="10"/>
      <c r="C18" s="19">
        <f ca="1">+C15</f>
        <v>57515.539778410355</v>
      </c>
      <c r="D18" s="20">
        <f ca="1">+C16</f>
        <v>0.35836129826774338</v>
      </c>
      <c r="E18" s="14" t="s">
        <v>30</v>
      </c>
      <c r="F18" s="23">
        <f ca="1">ROUND(2*(F16-$C$15)/$C$16,0)/2+F15</f>
        <v>7924</v>
      </c>
    </row>
    <row r="19" spans="1:21" ht="13.5" thickTop="1" x14ac:dyDescent="0.2">
      <c r="E19" s="14" t="s">
        <v>31</v>
      </c>
      <c r="F19" s="18">
        <f ca="1">+$C$15+$C$16*F18-15018.5-$C$5/24</f>
        <v>45337.090539217286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43</v>
      </c>
      <c r="I20" s="7" t="s">
        <v>44</v>
      </c>
      <c r="J20" s="7" t="s">
        <v>45</v>
      </c>
      <c r="K20" s="7" t="s">
        <v>46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U20" s="51" t="s">
        <v>49</v>
      </c>
    </row>
    <row r="21" spans="1:21" x14ac:dyDescent="0.2">
      <c r="A21" t="s">
        <v>37</v>
      </c>
      <c r="B21" s="30" t="s">
        <v>34</v>
      </c>
      <c r="C21" s="31">
        <v>51361.756000000001</v>
      </c>
      <c r="D21" s="31">
        <v>1.8E-3</v>
      </c>
      <c r="E21">
        <f t="shared" ref="E21:E35" si="0">+(C21-C$7)/C$8</f>
        <v>-5211.4760685048432</v>
      </c>
      <c r="F21" s="33">
        <f>ROUND(2*E21,0)/2-0.5</f>
        <v>-5212</v>
      </c>
      <c r="G21">
        <f t="shared" ref="G21:G34" si="1">+C21-(C$7+F21*C$8)</f>
        <v>0.18777599999884842</v>
      </c>
      <c r="K21">
        <f t="shared" ref="K21:K30" si="2">+G21</f>
        <v>0.18777599999884842</v>
      </c>
      <c r="O21">
        <f t="shared" ref="O21:O34" ca="1" si="3">+C$11+C$12*$F21</f>
        <v>0.19134055666675559</v>
      </c>
      <c r="Q21" s="2">
        <f t="shared" ref="Q21:Q34" si="4">+C21-15018.5</f>
        <v>36343.256000000001</v>
      </c>
    </row>
    <row r="22" spans="1:21" x14ac:dyDescent="0.2">
      <c r="A22" t="s">
        <v>37</v>
      </c>
      <c r="B22" s="30" t="s">
        <v>38</v>
      </c>
      <c r="C22" s="31">
        <v>51600.968999999997</v>
      </c>
      <c r="D22" s="31">
        <v>3.0000000000000001E-3</v>
      </c>
      <c r="E22">
        <f t="shared" si="0"/>
        <v>-4544.0253572843667</v>
      </c>
      <c r="F22" s="33">
        <f>ROUND(2*E22,0)/2-0.5</f>
        <v>-4544.5</v>
      </c>
      <c r="G22">
        <f t="shared" si="1"/>
        <v>0.17011099999945145</v>
      </c>
      <c r="K22">
        <f t="shared" si="2"/>
        <v>0.17011099999945145</v>
      </c>
      <c r="O22">
        <f t="shared" ca="1" si="3"/>
        <v>0.16684215038546957</v>
      </c>
      <c r="Q22" s="2">
        <f t="shared" si="4"/>
        <v>36582.468999999997</v>
      </c>
    </row>
    <row r="23" spans="1:21" x14ac:dyDescent="0.2">
      <c r="A23" t="s">
        <v>37</v>
      </c>
      <c r="B23" s="30" t="s">
        <v>34</v>
      </c>
      <c r="C23" s="31">
        <v>53150.5167</v>
      </c>
      <c r="D23" s="31">
        <v>1.1000000000000001E-3</v>
      </c>
      <c r="E23">
        <f t="shared" si="0"/>
        <v>-220.48644244666468</v>
      </c>
      <c r="F23">
        <f t="shared" ref="F23:F33" si="5">ROUND(2*E23,0)/2</f>
        <v>-220.5</v>
      </c>
      <c r="G23">
        <f t="shared" si="1"/>
        <v>4.859000000578817E-3</v>
      </c>
      <c r="K23">
        <f t="shared" si="2"/>
        <v>4.859000000578817E-3</v>
      </c>
      <c r="O23">
        <f t="shared" ca="1" si="3"/>
        <v>8.1438601078954228E-3</v>
      </c>
      <c r="Q23" s="2">
        <f t="shared" si="4"/>
        <v>38132.0167</v>
      </c>
    </row>
    <row r="24" spans="1:21" x14ac:dyDescent="0.2">
      <c r="A24" t="s">
        <v>37</v>
      </c>
      <c r="B24" s="30" t="s">
        <v>34</v>
      </c>
      <c r="C24" s="31">
        <v>53154.457900000001</v>
      </c>
      <c r="D24" s="31">
        <v>1.6999999999999999E-3</v>
      </c>
      <c r="E24">
        <f t="shared" si="0"/>
        <v>-209.48972929536052</v>
      </c>
      <c r="F24">
        <f t="shared" si="5"/>
        <v>-209.5</v>
      </c>
      <c r="G24">
        <f t="shared" si="1"/>
        <v>3.6810000019613653E-3</v>
      </c>
      <c r="K24">
        <f t="shared" si="2"/>
        <v>3.6810000019613653E-3</v>
      </c>
      <c r="O24">
        <f t="shared" ca="1" si="3"/>
        <v>7.7401410530727327E-3</v>
      </c>
      <c r="Q24" s="2">
        <f t="shared" si="4"/>
        <v>38135.957900000001</v>
      </c>
    </row>
    <row r="25" spans="1:21" x14ac:dyDescent="0.2">
      <c r="A25" t="s">
        <v>37</v>
      </c>
      <c r="B25" s="30" t="s">
        <v>34</v>
      </c>
      <c r="C25" s="31">
        <v>53173.451800000003</v>
      </c>
      <c r="D25" s="31">
        <v>5.0000000000000001E-4</v>
      </c>
      <c r="E25">
        <f t="shared" si="0"/>
        <v>-156.49306078716208</v>
      </c>
      <c r="F25">
        <f t="shared" si="5"/>
        <v>-156.5</v>
      </c>
      <c r="G25">
        <f t="shared" si="1"/>
        <v>2.4870000052032992E-3</v>
      </c>
      <c r="K25">
        <f t="shared" si="2"/>
        <v>2.4870000052032992E-3</v>
      </c>
      <c r="O25">
        <f t="shared" ca="1" si="3"/>
        <v>5.7949492434724945E-3</v>
      </c>
      <c r="Q25" s="2">
        <f t="shared" si="4"/>
        <v>38154.951800000003</v>
      </c>
    </row>
    <row r="26" spans="1:21" x14ac:dyDescent="0.2">
      <c r="A26" t="s">
        <v>37</v>
      </c>
      <c r="B26" s="30" t="s">
        <v>34</v>
      </c>
      <c r="C26" s="31">
        <v>53229.356</v>
      </c>
      <c r="D26" s="31">
        <v>2.1999999999999999E-2</v>
      </c>
      <c r="E26">
        <f t="shared" si="0"/>
        <v>-0.50948945027621007</v>
      </c>
      <c r="F26">
        <f t="shared" si="5"/>
        <v>-0.5</v>
      </c>
      <c r="G26">
        <f t="shared" si="1"/>
        <v>-3.4010000017588027E-3</v>
      </c>
      <c r="K26">
        <f t="shared" si="2"/>
        <v>-3.4010000017588027E-3</v>
      </c>
      <c r="O26">
        <f t="shared" ca="1" si="3"/>
        <v>6.9479011441604693E-5</v>
      </c>
      <c r="Q26" s="2">
        <f t="shared" si="4"/>
        <v>38210.856</v>
      </c>
    </row>
    <row r="27" spans="1:21" x14ac:dyDescent="0.2">
      <c r="A27" t="s">
        <v>37</v>
      </c>
      <c r="B27" s="30" t="s">
        <v>38</v>
      </c>
      <c r="C27" s="31">
        <v>53229.536399999997</v>
      </c>
      <c r="D27" s="31">
        <v>1.5E-3</v>
      </c>
      <c r="E27">
        <f t="shared" si="0"/>
        <v>-6.1384271190993989E-3</v>
      </c>
      <c r="F27">
        <f t="shared" si="5"/>
        <v>0</v>
      </c>
      <c r="G27">
        <f t="shared" si="1"/>
        <v>-2.2000000026309863E-3</v>
      </c>
      <c r="K27">
        <f t="shared" si="2"/>
        <v>-2.2000000026309863E-3</v>
      </c>
      <c r="O27">
        <f t="shared" ca="1" si="3"/>
        <v>5.1128145313300566E-5</v>
      </c>
      <c r="Q27" s="2">
        <f t="shared" si="4"/>
        <v>38211.036399999997</v>
      </c>
    </row>
    <row r="28" spans="1:21" x14ac:dyDescent="0.2">
      <c r="A28" t="s">
        <v>37</v>
      </c>
      <c r="C28" s="8">
        <v>53229.5386</v>
      </c>
      <c r="D28" s="8" t="s">
        <v>12</v>
      </c>
      <c r="E28">
        <f t="shared" si="0"/>
        <v>0</v>
      </c>
      <c r="F28">
        <f t="shared" si="5"/>
        <v>0</v>
      </c>
      <c r="G28">
        <f t="shared" si="1"/>
        <v>0</v>
      </c>
      <c r="K28">
        <f t="shared" si="2"/>
        <v>0</v>
      </c>
      <c r="O28">
        <f t="shared" ca="1" si="3"/>
        <v>5.1128145313300566E-5</v>
      </c>
      <c r="Q28" s="2">
        <f t="shared" si="4"/>
        <v>38211.0386</v>
      </c>
    </row>
    <row r="29" spans="1:21" x14ac:dyDescent="0.2">
      <c r="A29" s="35" t="s">
        <v>37</v>
      </c>
      <c r="B29" s="36" t="s">
        <v>38</v>
      </c>
      <c r="C29" s="37">
        <v>53250.321799999998</v>
      </c>
      <c r="D29" s="37">
        <v>6.9999999999999999E-4</v>
      </c>
      <c r="E29" s="35">
        <f t="shared" si="0"/>
        <v>57.989162885948119</v>
      </c>
      <c r="F29">
        <f t="shared" si="5"/>
        <v>58</v>
      </c>
      <c r="G29">
        <f t="shared" si="1"/>
        <v>-3.8840000052005053E-3</v>
      </c>
      <c r="K29">
        <f t="shared" si="2"/>
        <v>-3.8840000052005053E-3</v>
      </c>
      <c r="O29">
        <f t="shared" ca="1" si="3"/>
        <v>-2.0775723255699791E-3</v>
      </c>
      <c r="Q29" s="2">
        <f t="shared" si="4"/>
        <v>38231.821799999998</v>
      </c>
    </row>
    <row r="30" spans="1:21" x14ac:dyDescent="0.2">
      <c r="A30" s="35" t="s">
        <v>37</v>
      </c>
      <c r="B30" s="36" t="s">
        <v>34</v>
      </c>
      <c r="C30" s="37">
        <v>53250.504500000003</v>
      </c>
      <c r="D30" s="37">
        <v>1E-3</v>
      </c>
      <c r="E30" s="35">
        <f t="shared" si="0"/>
        <v>58.498931355651749</v>
      </c>
      <c r="F30">
        <f t="shared" si="5"/>
        <v>58.5</v>
      </c>
      <c r="G30">
        <f t="shared" si="1"/>
        <v>-3.8299999869195744E-4</v>
      </c>
      <c r="K30">
        <f t="shared" si="2"/>
        <v>-3.8299999869195744E-4</v>
      </c>
      <c r="O30">
        <f t="shared" ca="1" si="3"/>
        <v>-2.0959231916982831E-3</v>
      </c>
      <c r="Q30" s="2">
        <f t="shared" si="4"/>
        <v>38232.004500000003</v>
      </c>
    </row>
    <row r="31" spans="1:21" x14ac:dyDescent="0.2">
      <c r="A31" s="35" t="s">
        <v>39</v>
      </c>
      <c r="B31" s="38" t="s">
        <v>38</v>
      </c>
      <c r="C31" s="39">
        <v>53652.405100000004</v>
      </c>
      <c r="D31" s="39">
        <v>5.9999999999999995E-4</v>
      </c>
      <c r="E31" s="35">
        <f t="shared" si="0"/>
        <v>1179.8796310247371</v>
      </c>
      <c r="F31">
        <f t="shared" si="5"/>
        <v>1180</v>
      </c>
      <c r="G31">
        <f t="shared" si="1"/>
        <v>-4.3139999994309619E-2</v>
      </c>
      <c r="J31">
        <f>+G31</f>
        <v>-4.3139999994309619E-2</v>
      </c>
      <c r="O31">
        <f t="shared" ca="1" si="3"/>
        <v>-4.3256915917484456E-2</v>
      </c>
      <c r="Q31" s="2">
        <f t="shared" si="4"/>
        <v>38633.905100000004</v>
      </c>
    </row>
    <row r="32" spans="1:21" x14ac:dyDescent="0.2">
      <c r="A32" s="39" t="s">
        <v>39</v>
      </c>
      <c r="B32" s="38" t="s">
        <v>38</v>
      </c>
      <c r="C32" s="39">
        <v>53652.405100000004</v>
      </c>
      <c r="D32" s="39">
        <v>5.9999999999999995E-4</v>
      </c>
      <c r="E32" s="35">
        <f t="shared" si="0"/>
        <v>1179.8796310247371</v>
      </c>
      <c r="F32">
        <f t="shared" si="5"/>
        <v>1180</v>
      </c>
      <c r="G32">
        <f t="shared" si="1"/>
        <v>-4.3139999994309619E-2</v>
      </c>
      <c r="J32">
        <f>+G32</f>
        <v>-4.3139999994309619E-2</v>
      </c>
      <c r="O32">
        <f t="shared" ca="1" si="3"/>
        <v>-4.3256915917484456E-2</v>
      </c>
      <c r="Q32" s="2">
        <f t="shared" si="4"/>
        <v>38633.905100000004</v>
      </c>
    </row>
    <row r="33" spans="1:17" x14ac:dyDescent="0.2">
      <c r="A33" s="26" t="s">
        <v>33</v>
      </c>
      <c r="B33" s="40" t="s">
        <v>34</v>
      </c>
      <c r="C33" s="41">
        <v>53941.434999999998</v>
      </c>
      <c r="D33" s="41">
        <v>3.0000000000000001E-3</v>
      </c>
      <c r="E33" s="35">
        <f t="shared" si="0"/>
        <v>1986.3291647832796</v>
      </c>
      <c r="F33">
        <f t="shared" si="5"/>
        <v>1986.5</v>
      </c>
      <c r="G33">
        <f t="shared" si="1"/>
        <v>-6.122700000560144E-2</v>
      </c>
      <c r="K33">
        <f>+G33</f>
        <v>-6.122700000560144E-2</v>
      </c>
      <c r="O33">
        <f t="shared" ca="1" si="3"/>
        <v>-7.2856862982439027E-2</v>
      </c>
      <c r="Q33" s="2">
        <f t="shared" si="4"/>
        <v>38922.934999999998</v>
      </c>
    </row>
    <row r="34" spans="1:17" x14ac:dyDescent="0.2">
      <c r="A34" s="42" t="s">
        <v>40</v>
      </c>
      <c r="B34" s="38" t="s">
        <v>34</v>
      </c>
      <c r="C34" s="39">
        <v>54364.297400000003</v>
      </c>
      <c r="D34" s="39"/>
      <c r="E34" s="35">
        <f t="shared" si="0"/>
        <v>3166.1973560120405</v>
      </c>
      <c r="F34" s="34">
        <f>ROUND(2*E34,0)/2+0.5</f>
        <v>3166.5</v>
      </c>
      <c r="G34">
        <f t="shared" si="1"/>
        <v>-0.10846699999819975</v>
      </c>
      <c r="J34">
        <f>+G34</f>
        <v>-0.10846699999819975</v>
      </c>
      <c r="O34">
        <f t="shared" ca="1" si="3"/>
        <v>-0.11616490704523678</v>
      </c>
      <c r="Q34" s="2">
        <f t="shared" si="4"/>
        <v>39345.797400000003</v>
      </c>
    </row>
    <row r="35" spans="1:17" x14ac:dyDescent="0.2">
      <c r="A35" s="43" t="s">
        <v>41</v>
      </c>
      <c r="B35" s="44" t="s">
        <v>34</v>
      </c>
      <c r="C35" s="43">
        <v>55067.397599999997</v>
      </c>
      <c r="D35" s="43">
        <v>1.1000000000000001E-3</v>
      </c>
      <c r="E35" s="35">
        <f t="shared" si="0"/>
        <v>5127.9834150860124</v>
      </c>
      <c r="F35" s="34">
        <f>ROUND(2*E35,0)/2+0.5</f>
        <v>5128.5</v>
      </c>
      <c r="G35">
        <f>+C35-(C$7+F35*C$8)</f>
        <v>-0.18514300000242656</v>
      </c>
      <c r="K35">
        <f>+G35</f>
        <v>-0.18514300000242656</v>
      </c>
      <c r="O35">
        <f ca="1">+C$11+C$12*$F35</f>
        <v>-0.1881737057327022</v>
      </c>
      <c r="Q35" s="2">
        <f>+C35-15018.5</f>
        <v>40048.897599999997</v>
      </c>
    </row>
    <row r="36" spans="1:17" x14ac:dyDescent="0.2">
      <c r="A36" s="46" t="s">
        <v>42</v>
      </c>
      <c r="B36" s="47" t="s">
        <v>38</v>
      </c>
      <c r="C36" s="48">
        <v>57515.534</v>
      </c>
      <c r="D36" s="53">
        <v>6.9999999999999999E-4</v>
      </c>
      <c r="E36" s="35">
        <f>+(C36-C$7)/C$8</f>
        <v>11958.759256469064</v>
      </c>
      <c r="F36" s="52">
        <f>ROUND(2*E36,0)/2+1</f>
        <v>11960</v>
      </c>
      <c r="G36">
        <f>+C36-(C$7+F36*C$8)</f>
        <v>-0.44468000000051688</v>
      </c>
      <c r="K36">
        <f>+G36</f>
        <v>-0.44468000000051688</v>
      </c>
      <c r="O36">
        <f ca="1">+C$11+C$12*$F36</f>
        <v>-0.43890158964372161</v>
      </c>
      <c r="Q36" s="2">
        <f>+C36-15018.5</f>
        <v>42497.034</v>
      </c>
    </row>
    <row r="37" spans="1:17" x14ac:dyDescent="0.2">
      <c r="A37" s="45"/>
      <c r="B37" s="38"/>
      <c r="C37" s="39"/>
      <c r="D37" s="39"/>
      <c r="E37" s="35"/>
      <c r="Q37" s="2"/>
    </row>
    <row r="38" spans="1:17" x14ac:dyDescent="0.2">
      <c r="A38" s="32"/>
      <c r="B38" s="3"/>
      <c r="C38" s="8"/>
      <c r="D38" s="8"/>
      <c r="Q38" s="2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2024-02-14T06:30:46Z</dcterms:modified>
</cp:coreProperties>
</file>