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301F0A1-7F53-4F14-932A-8D66215C6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27" i="1" l="1"/>
  <c r="E27" i="1"/>
  <c r="F27" i="1" s="1"/>
  <c r="Q27" i="1"/>
  <c r="E24" i="1"/>
  <c r="F24" i="1"/>
  <c r="R24" i="1"/>
  <c r="E25" i="1"/>
  <c r="F25" i="1"/>
  <c r="R25" i="1"/>
  <c r="E26" i="1"/>
  <c r="F26" i="1"/>
  <c r="R26" i="1"/>
  <c r="G11" i="1"/>
  <c r="F11" i="1"/>
  <c r="Q24" i="1"/>
  <c r="Q25" i="1"/>
  <c r="Q26" i="1"/>
  <c r="E22" i="1"/>
  <c r="F22" i="1"/>
  <c r="G22" i="1"/>
  <c r="H22" i="1"/>
  <c r="E23" i="1"/>
  <c r="F23" i="1"/>
  <c r="G23" i="1"/>
  <c r="H23" i="1"/>
  <c r="Q22" i="1"/>
  <c r="Q23" i="1"/>
  <c r="E21" i="1"/>
  <c r="F21" i="1"/>
  <c r="G21" i="1"/>
  <c r="H21" i="1"/>
  <c r="E14" i="1"/>
  <c r="C17" i="1"/>
  <c r="Q21" i="1"/>
  <c r="C11" i="1"/>
  <c r="E15" i="1" l="1"/>
  <c r="C12" i="1"/>
  <c r="O27" i="1" l="1"/>
  <c r="C16" i="1"/>
  <c r="D18" i="1" s="1"/>
  <c r="O22" i="1"/>
  <c r="O25" i="1"/>
  <c r="O26" i="1"/>
  <c r="O21" i="1"/>
  <c r="C15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<sst xmlns="http://schemas.openxmlformats.org/spreadsheetml/2006/main" count="63" uniqueCount="53">
  <si>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</si>
  <si>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</si>
  <si>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</si>
  <si>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</si>
  <si>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</si>
  <si>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</si>
  <si>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</si>
  <si>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</si>
  <si>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</si>
  <si>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</si>
  <si>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</si>
  <si>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</si>
  <si>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</si>
  <si>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</si>
  <si>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</si>
  <si>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</si>
  <si>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</si>
  <si>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</si>
  <si>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</si>
  <si>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</si>
  <si>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</si>
  <si>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</si>
  <si>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</si>
  <si>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</si>
  <si>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</si>
  <si>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</si>
  <si>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</si>
  <si>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</si>
  <si>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</si>
  <si>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</si>
  <si>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</si>
  <si>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</si>
  <si>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</si>
  <si>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</si>
  <si>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</si>
  <si>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</si>
  <si>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</si>
  <si>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</si>
  <si>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</si>
  <si>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</si>
  <si>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</si>
  <si>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EA</t>
  </si>
  <si>
    <t>Her</t>
  </si>
  <si>
    <t>IBVS 5570</t>
  </si>
  <si>
    <t>I</t>
  </si>
  <si>
    <t>IBVS 6029</t>
  </si>
  <si>
    <t>II</t>
  </si>
  <si>
    <t>IBVS 5992</t>
  </si>
  <si>
    <t>V1344 Her / GSC 1577-0974</t>
  </si>
  <si>
    <t>IBVS 6063</t>
  </si>
  <si>
    <t>JBAV, 60</t>
  </si>
  <si>
    <t>JBAV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</si>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</sst>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V1344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3.5730750000002445</c:v>
                </c:pt>
                <c:pt idx="1">
                  <c:v>0.30017500000394648</c:v>
                </c:pt>
                <c:pt idx="2">
                  <c:v>-1.4750000002095476E-2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C3-4CDC-8739-09E74D6F55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6">
                  <c:v>-3.0599999998230487E-2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C3-4CDC-8739-09E74D6F55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C3-4CDC-8739-09E74D6F55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C3-4CDC-8739-09E74D6F55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C3-4CDC-8739-09E74D6F55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C3-4CDC-8739-09E74D6F55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C3-4CDC-8739-09E74D6F55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3.0296231113187608</c:v>
                </c:pt>
                <c:pt idx="1">
                  <c:v>0.88340047830050761</c:v>
                </c:pt>
                <c:pt idx="2">
                  <c:v>0.71292292801895751</c:v>
                </c:pt>
                <c:pt idx="3">
                  <c:v>0.51373336926893565</c:v>
                </c:pt>
                <c:pt idx="4">
                  <c:v>0.51373336926893565</c:v>
                </c:pt>
                <c:pt idx="5">
                  <c:v>0.51373336926893565</c:v>
                </c:pt>
                <c:pt idx="6">
                  <c:v>-0.79804651763436141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C3-4CDC-8739-09E74D6F55D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0.29262500000186265</c:v>
                </c:pt>
                <c:pt idx="4">
                  <c:v>0.29336499999772059</c:v>
                </c:pt>
                <c:pt idx="5">
                  <c:v>0.29397500000050059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C3-4CDC-8739-09E74D6F5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00328"/>
        <c:axId val="1"/>
      </c:scatterChart>
      <c:valAx>
        <c:axId val="942200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00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</xdr:rowOff>
    </xdr:from>
    <xdr:to>
      <xdr:col>17</xdr:col>
      <xdr:colOff>600075</xdr:colOff>
      <xdr:row>18</xdr:row>
      <xdr:rowOff>104776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F6F6E8-4627-006B-2B6E-A356049F6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48</v>
      </c>
    </row>
    <row r="2" spans="1:7" x14ac:dyDescent="0.2">
      <c r="A2" t="s">
        <v>23</v>
      </c>
      <c r="B2" t="s">
        <v>41</v>
      </c>
      <c r="C2" s="3"/>
      <c r="D2" s="30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51442.688999999998</v>
      </c>
      <c r="D7" s="31" t="s">
        <v>43</v>
      </c>
    </row>
    <row r="8" spans="1:7" x14ac:dyDescent="0.2">
      <c r="A8" t="s">
        <v>3</v>
      </c>
      <c r="C8" s="40">
        <v>7.1461499999999996</v>
      </c>
      <c r="D8" s="31" t="s">
        <v>43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3.0278286107894812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-3.5890010585589516E-3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60354.826843171293</v>
      </c>
    </row>
    <row r="15" spans="1:7" x14ac:dyDescent="0.2">
      <c r="A15" s="12" t="s">
        <v>17</v>
      </c>
      <c r="B15" s="10"/>
      <c r="C15" s="13">
        <f ca="1">(C7+C11)+(C8+C12)*INT(MAX(F21:F3533))</f>
        <v>59059.686853482359</v>
      </c>
      <c r="D15" s="14" t="s">
        <v>38</v>
      </c>
      <c r="E15" s="15">
        <f ca="1">ROUND(2*(E14-$C$7)/$C$8,0)/2+E13</f>
        <v>1248</v>
      </c>
    </row>
    <row r="16" spans="1:7" x14ac:dyDescent="0.2">
      <c r="A16" s="16" t="s">
        <v>4</v>
      </c>
      <c r="B16" s="10"/>
      <c r="C16" s="17">
        <f ca="1">+C8+C12</f>
        <v>7.1425609989414403</v>
      </c>
      <c r="D16" s="14" t="s">
        <v>39</v>
      </c>
      <c r="E16" s="24">
        <f ca="1">ROUND(2*(E14-$C$15)/$C$16,0)/2+E13</f>
        <v>182.5</v>
      </c>
    </row>
    <row r="17" spans="1:18" ht="13.5" thickBot="1" x14ac:dyDescent="0.25">
      <c r="A17" s="14" t="s">
        <v>29</v>
      </c>
      <c r="B17" s="10"/>
      <c r="C17" s="10">
        <f>COUNT(C21:C2191)</f>
        <v>7</v>
      </c>
      <c r="D17" s="14" t="s">
        <v>33</v>
      </c>
      <c r="E17" s="18">
        <f ca="1">+$C$15+$C$16*E16-15018.5-$C$9/24</f>
        <v>45345.100069122505</v>
      </c>
    </row>
    <row r="18" spans="1:18" ht="14.25" thickTop="1" thickBot="1" x14ac:dyDescent="0.25">
      <c r="A18" s="16" t="s">
        <v>5</v>
      </c>
      <c r="B18" s="10"/>
      <c r="C18" s="19">
        <f ca="1">+C15</f>
        <v>59059.686853482359</v>
      </c>
      <c r="D18" s="20">
        <f ca="1">+C16</f>
        <v>7.1425609989414403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51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0" t="s">
        <v>43</v>
      </c>
      <c r="C21" s="8">
        <v>51442.688999999998</v>
      </c>
      <c r="D21" s="8" t="s">
        <v>13</v>
      </c>
      <c r="E21">
        <f t="shared" ref="E21:E26" si="0">+(C21-C$7)/C$8</f>
        <v>0</v>
      </c>
      <c r="F21">
        <f>ROUND(2*E21,0)/2-0.5</f>
        <v>-0.5</v>
      </c>
      <c r="G21">
        <f>+C21-(C$7+F21*C$8)</f>
        <v>3.5730750000002445</v>
      </c>
      <c r="H21">
        <f>+G21</f>
        <v>3.5730750000002445</v>
      </c>
      <c r="O21">
        <f t="shared" ref="O21:O26" ca="1" si="1">+C$11+C$12*$F21</f>
        <v>3.0296231113187608</v>
      </c>
      <c r="Q21" s="2">
        <f t="shared" ref="Q21:Q26" si="2">+C21-15018.5</f>
        <v>36424.188999999998</v>
      </c>
    </row>
    <row r="22" spans="1:18" x14ac:dyDescent="0.2">
      <c r="A22" s="32" t="s">
        <v>47</v>
      </c>
      <c r="B22" s="33" t="s">
        <v>46</v>
      </c>
      <c r="C22" s="32">
        <v>55712.813800000004</v>
      </c>
      <c r="D22" s="32">
        <v>4.0000000000000002E-4</v>
      </c>
      <c r="E22">
        <f t="shared" si="0"/>
        <v>597.54200513563319</v>
      </c>
      <c r="F22">
        <f t="shared" ref="F22:F27" si="3">ROUND(2*E22,0)/2</f>
        <v>597.5</v>
      </c>
      <c r="G22">
        <f>+C22-(C$7+F22*C$8)</f>
        <v>0.30017500000394648</v>
      </c>
      <c r="H22">
        <f>+G22</f>
        <v>0.30017500000394648</v>
      </c>
      <c r="O22">
        <f t="shared" ca="1" si="1"/>
        <v>0.88340047830050761</v>
      </c>
      <c r="Q22" s="2">
        <f t="shared" si="2"/>
        <v>40694.313800000004</v>
      </c>
    </row>
    <row r="23" spans="1:18" x14ac:dyDescent="0.2">
      <c r="A23" s="34" t="s">
        <v>45</v>
      </c>
      <c r="B23" s="35" t="s">
        <v>44</v>
      </c>
      <c r="C23" s="34">
        <v>56051.940999999999</v>
      </c>
      <c r="D23" s="34">
        <v>4.0000000000000001E-3</v>
      </c>
      <c r="E23">
        <f t="shared" si="0"/>
        <v>644.99793595152642</v>
      </c>
      <c r="F23">
        <f t="shared" si="3"/>
        <v>645</v>
      </c>
      <c r="G23">
        <f>+C23-(C$7+F23*C$8)</f>
        <v>-1.4750000002095476E-2</v>
      </c>
      <c r="H23">
        <f>+G23</f>
        <v>-1.4750000002095476E-2</v>
      </c>
      <c r="O23">
        <f t="shared" ca="1" si="1"/>
        <v>0.71292292801895751</v>
      </c>
      <c r="Q23" s="2">
        <f t="shared" si="2"/>
        <v>41033.440999999999</v>
      </c>
    </row>
    <row r="24" spans="1:18" x14ac:dyDescent="0.2">
      <c r="A24" s="36" t="s">
        <v>49</v>
      </c>
      <c r="B24" s="33" t="s">
        <v>46</v>
      </c>
      <c r="C24" s="37">
        <v>56448.859700000001</v>
      </c>
      <c r="D24" s="37">
        <v>1.7000000000000001E-4</v>
      </c>
      <c r="E24">
        <f t="shared" si="0"/>
        <v>700.54094862268528</v>
      </c>
      <c r="F24">
        <f t="shared" si="3"/>
        <v>700.5</v>
      </c>
      <c r="O24">
        <f t="shared" ca="1" si="1"/>
        <v>0.51373336926893565</v>
      </c>
      <c r="Q24" s="2">
        <f t="shared" si="2"/>
        <v>41430.359700000001</v>
      </c>
      <c r="R24">
        <f>+C24-(C$7+F24*C$8)</f>
        <v>0.29262500000186265</v>
      </c>
    </row>
    <row r="25" spans="1:18" x14ac:dyDescent="0.2">
      <c r="A25" s="36" t="s">
        <v>49</v>
      </c>
      <c r="B25" s="33" t="s">
        <v>46</v>
      </c>
      <c r="C25" s="37">
        <v>56448.860439999997</v>
      </c>
      <c r="D25" s="37">
        <v>1.3999999999999999E-4</v>
      </c>
      <c r="E25">
        <f t="shared" si="0"/>
        <v>700.54105217494714</v>
      </c>
      <c r="F25">
        <f t="shared" si="3"/>
        <v>700.5</v>
      </c>
      <c r="O25">
        <f t="shared" ca="1" si="1"/>
        <v>0.51373336926893565</v>
      </c>
      <c r="Q25" s="2">
        <f t="shared" si="2"/>
        <v>41430.360439999997</v>
      </c>
      <c r="R25">
        <f>+C25-(C$7+F25*C$8)</f>
        <v>0.29336499999772059</v>
      </c>
    </row>
    <row r="26" spans="1:18" x14ac:dyDescent="0.2">
      <c r="A26" s="36" t="s">
        <v>49</v>
      </c>
      <c r="B26" s="33" t="s">
        <v>46</v>
      </c>
      <c r="C26" s="37">
        <v>56448.86105</v>
      </c>
      <c r="D26" s="37">
        <v>1.9000000000000001E-4</v>
      </c>
      <c r="E26">
        <f t="shared" si="0"/>
        <v>700.54113753559625</v>
      </c>
      <c r="F26">
        <f t="shared" si="3"/>
        <v>700.5</v>
      </c>
      <c r="O26">
        <f t="shared" ca="1" si="1"/>
        <v>0.51373336926893565</v>
      </c>
      <c r="Q26" s="2">
        <f t="shared" si="2"/>
        <v>41430.36105</v>
      </c>
      <c r="R26">
        <f>+C26-(C$7+F26*C$8)</f>
        <v>0.29397500000050059</v>
      </c>
    </row>
    <row r="27" spans="1:18" x14ac:dyDescent="0.2">
      <c r="A27" s="38" t="s">
        <v>50</v>
      </c>
      <c r="B27" s="39" t="s">
        <v>44</v>
      </c>
      <c r="C27" s="41">
        <v>59060.454299999998</v>
      </c>
      <c r="D27" s="42">
        <v>1.1000000000000001E-3</v>
      </c>
      <c r="E27">
        <f t="shared" ref="E27" si="4">+(C27-C$7)/C$8</f>
        <v>1065.9957179740138</v>
      </c>
      <c r="F27">
        <f t="shared" si="3"/>
        <v>1066</v>
      </c>
      <c r="G27">
        <f t="shared" ref="G27" si="5">+C27-(C$7+F27*C$8)</f>
        <v>-3.0599999998230487E-2</v>
      </c>
      <c r="I27">
        <v>-3.0599999998230487E-2</v>
      </c>
      <c r="O27">
        <f t="shared" ref="O27" ca="1" si="6">+C$11+C$12*$F27</f>
        <v>-0.79804651763436141</v>
      </c>
      <c r="Q27" s="2">
        <f t="shared" ref="Q27" si="7">+C27-15018.5</f>
        <v>44041.954299999998</v>
      </c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2024-02-14T06:50:39Z</dcterms:modified>
</cp:coreProperties>
</file>