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C9EE8D3-C4C7-448F-A3F9-F285F411804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G21" i="1"/>
  <c r="H21" i="1"/>
  <c r="E21" i="1"/>
  <c r="F21" i="1"/>
  <c r="A21" i="1"/>
  <c r="H20" i="1"/>
  <c r="G11" i="1"/>
  <c r="E14" i="1"/>
  <c r="E15" i="1" s="1"/>
  <c r="C17" i="1"/>
  <c r="Q21" i="1"/>
  <c r="C12" i="1"/>
  <c r="C16" i="1" l="1"/>
  <c r="D18" i="1" s="1"/>
  <c r="C11" i="1"/>
  <c r="O22" i="1" l="1"/>
  <c r="S22" i="1" s="1"/>
  <c r="O24" i="1"/>
  <c r="S24" i="1" s="1"/>
  <c r="O21" i="1"/>
  <c r="S21" i="1" s="1"/>
  <c r="O23" i="1"/>
  <c r="S23" i="1" s="1"/>
  <c r="C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<sst xmlns="http://schemas.openxmlformats.org/spreadsheetml/2006/main" count="58" uniqueCount="54">
  <si>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</si>
  <si>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</si>
  <si>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</si>
  <si>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</si>
  <si>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</si>
  <si>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</si>
  <si>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</si>
  <si>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</si>
  <si>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</si>
  <si>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</si>
  <si>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</si>
  <si>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</si>
  <si>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</si>
  <si>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</si>
  <si>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</si>
  <si>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</si>
  <si>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</si>
  <si>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</si>
  <si>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</si>
  <si>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</si>
  <si>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</si>
  <si>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</si>
  <si>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</si>
  <si>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</si>
  <si>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</si>
  <si>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</si>
  <si>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</si>
  <si>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</si>
  <si>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</si>
  <si>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</si>
  <si>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</si>
  <si>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</si>
  <si>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</si>
  <si>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</si>
  <si>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</si>
  <si>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</si>
  <si>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</si>
  <si>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</si>
  <si>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</si>
  <si>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</si>
  <si>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</si>
  <si>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</si>
  <si>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G0967-1277</t>
  </si>
  <si>
    <t>GSC 0967-1277</t>
  </si>
  <si>
    <t>G0967-1277_Her.xls</t>
  </si>
  <si>
    <t>EC</t>
  </si>
  <si>
    <t>Her</t>
  </si>
  <si>
    <t>VSX</t>
  </si>
  <si>
    <t>IBVS 5945</t>
  </si>
  <si>
    <t>II</t>
  </si>
  <si>
    <t>IBVS 5992</t>
  </si>
  <si>
    <t>IBVS 6029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</si>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</sst>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0967-1277 -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6399.5</c:v>
                </c:pt>
                <c:pt idx="2">
                  <c:v>7257.5</c:v>
                </c:pt>
                <c:pt idx="3">
                  <c:v>8120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B4-414A-BAD0-DB068D4B7A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6399.5</c:v>
                </c:pt>
                <c:pt idx="2">
                  <c:v>7257.5</c:v>
                </c:pt>
                <c:pt idx="3">
                  <c:v>8120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3.9244998697540723E-3</c:v>
                </c:pt>
                <c:pt idx="2">
                  <c:v>4.2824998745345511E-3</c:v>
                </c:pt>
                <c:pt idx="3">
                  <c:v>-2.8000013116979972E-4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B4-414A-BAD0-DB068D4B7A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6399.5</c:v>
                </c:pt>
                <c:pt idx="2">
                  <c:v>7257.5</c:v>
                </c:pt>
                <c:pt idx="3">
                  <c:v>8120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B4-414A-BAD0-DB068D4B7A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6399.5</c:v>
                </c:pt>
                <c:pt idx="2">
                  <c:v>7257.5</c:v>
                </c:pt>
                <c:pt idx="3">
                  <c:v>8120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B4-414A-BAD0-DB068D4B7A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6399.5</c:v>
                </c:pt>
                <c:pt idx="2">
                  <c:v>7257.5</c:v>
                </c:pt>
                <c:pt idx="3">
                  <c:v>8120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B4-414A-BAD0-DB068D4B7A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6399.5</c:v>
                </c:pt>
                <c:pt idx="2">
                  <c:v>7257.5</c:v>
                </c:pt>
                <c:pt idx="3">
                  <c:v>8120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B4-414A-BAD0-DB068D4B7A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8.9999999999999998E-4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6399.5</c:v>
                </c:pt>
                <c:pt idx="2">
                  <c:v>7257.5</c:v>
                </c:pt>
                <c:pt idx="3">
                  <c:v>8120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B4-414A-BAD0-DB068D4B7A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6399.5</c:v>
                </c:pt>
                <c:pt idx="2">
                  <c:v>7257.5</c:v>
                </c:pt>
                <c:pt idx="3">
                  <c:v>8120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5.5230973936993264E-4</c:v>
                </c:pt>
                <c:pt idx="1">
                  <c:v>2.232559971989778E-3</c:v>
                </c:pt>
                <c:pt idx="2">
                  <c:v>2.457836118499322E-3</c:v>
                </c:pt>
                <c:pt idx="3">
                  <c:v>2.6842937832597903E-3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B4-414A-BAD0-DB068D4B7AA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6399.5</c:v>
                </c:pt>
                <c:pt idx="2">
                  <c:v>7257.5</c:v>
                </c:pt>
                <c:pt idx="3">
                  <c:v>8120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B4-414A-BAD0-DB068D4B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41728"/>
        <c:axId val="1"/>
      </c:scatterChart>
      <c:valAx>
        <c:axId val="396941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941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35340C1-BA25-C557-AA7A-75F812766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23</v>
      </c>
      <c r="B2" t="s">
        <v>45</v>
      </c>
      <c r="C2" s="31" t="s">
        <v>41</v>
      </c>
      <c r="D2" s="3" t="s">
        <v>46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52521.64000000013</v>
      </c>
      <c r="D7" s="30" t="s">
        <v>47</v>
      </c>
    </row>
    <row r="8" spans="1:7" x14ac:dyDescent="0.2">
      <c r="A8" t="s">
        <v>3</v>
      </c>
      <c r="C8" s="37">
        <v>0.43364900000000001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5.5230973936993264E-4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2.6255961131648498E-7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60354.82976458333</v>
      </c>
    </row>
    <row r="15" spans="1:7" x14ac:dyDescent="0.2">
      <c r="A15" s="12" t="s">
        <v>17</v>
      </c>
      <c r="B15" s="10"/>
      <c r="C15" s="13">
        <f ca="1">(C7+C11)+(C8+C12)*INT(MAX(F21:F3533))</f>
        <v>56042.872564293917</v>
      </c>
      <c r="D15" s="14" t="s">
        <v>38</v>
      </c>
      <c r="E15" s="15">
        <f ca="1">ROUND(2*(E14-$C$7)/$C$8,0)/2+E13</f>
        <v>18064.5</v>
      </c>
    </row>
    <row r="16" spans="1:7" x14ac:dyDescent="0.2">
      <c r="A16" s="16" t="s">
        <v>4</v>
      </c>
      <c r="B16" s="10"/>
      <c r="C16" s="17">
        <f ca="1">+C8+C12</f>
        <v>0.43364926255961134</v>
      </c>
      <c r="D16" s="14" t="s">
        <v>39</v>
      </c>
      <c r="E16" s="24">
        <f ca="1">ROUND(2*(E14-$C$15)/$C$16,0)/2+E13</f>
        <v>9944.5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45337.193489151308</v>
      </c>
    </row>
    <row r="18" spans="1:19" ht="14.25" thickTop="1" thickBot="1" x14ac:dyDescent="0.25">
      <c r="A18" s="16" t="s">
        <v>5</v>
      </c>
      <c r="B18" s="10"/>
      <c r="C18" s="19">
        <f ca="1">+C15</f>
        <v>56042.872564293917</v>
      </c>
      <c r="D18" s="20">
        <f ca="1">+C16</f>
        <v>0.43364926255961134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2.2571473810662304E-3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53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52521.64000000013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5.5230973936993264E-4</v>
      </c>
      <c r="Q21" s="2">
        <f>+C21-15018.5</f>
        <v>37503.14000000013</v>
      </c>
      <c r="S21">
        <f ca="1">+(O21-G21)^2</f>
        <v>3.0504604820288293E-7</v>
      </c>
    </row>
    <row r="22" spans="1:19" x14ac:dyDescent="0.2">
      <c r="A22" s="33" t="s">
        <v>48</v>
      </c>
      <c r="B22" s="34" t="s">
        <v>49</v>
      </c>
      <c r="C22" s="33">
        <v>55296.780700000003</v>
      </c>
      <c r="D22" s="33">
        <v>2.0000000000000001E-4</v>
      </c>
      <c r="E22">
        <f>+(C22-C$7)/C$8</f>
        <v>6399.5090499456301</v>
      </c>
      <c r="F22">
        <f>ROUND(2*E22,0)/2</f>
        <v>6399.5</v>
      </c>
      <c r="G22">
        <f>+C22-(C$7+F22*C$8)</f>
        <v>3.9244998697540723E-3</v>
      </c>
      <c r="I22">
        <f>+G22</f>
        <v>3.9244998697540723E-3</v>
      </c>
      <c r="O22">
        <f ca="1">+C$11+C$12*$F22</f>
        <v>2.232559971989778E-3</v>
      </c>
      <c r="Q22" s="2">
        <f>+C22-15018.5</f>
        <v>40278.280700000003</v>
      </c>
      <c r="S22">
        <f ca="1">+(O22-G22)^2</f>
        <v>2.8626606176466507E-6</v>
      </c>
    </row>
    <row r="23" spans="1:19" x14ac:dyDescent="0.2">
      <c r="A23" s="33" t="s">
        <v>50</v>
      </c>
      <c r="B23" s="34" t="s">
        <v>49</v>
      </c>
      <c r="C23" s="33">
        <v>55668.851900000001</v>
      </c>
      <c r="D23" s="33">
        <v>8.9999999999999998E-4</v>
      </c>
      <c r="E23">
        <f>+(C23-C$7)/C$8</f>
        <v>7257.50987549809</v>
      </c>
      <c r="F23">
        <f>ROUND(2*E23,0)/2</f>
        <v>7257.5</v>
      </c>
      <c r="G23">
        <f>+C23-(C$7+F23*C$8)</f>
        <v>4.2824998745345511E-3</v>
      </c>
      <c r="I23">
        <f>+G23</f>
        <v>4.2824998745345511E-3</v>
      </c>
      <c r="O23">
        <f ca="1">+C$11+C$12*$F23</f>
        <v>2.457836118499322E-3</v>
      </c>
      <c r="Q23" s="2">
        <f>+C23-15018.5</f>
        <v>40650.351900000001</v>
      </c>
      <c r="S23">
        <f ca="1">+(O23-G23)^2</f>
        <v>3.3293978225885898E-6</v>
      </c>
    </row>
    <row r="24" spans="1:19" x14ac:dyDescent="0.2">
      <c r="A24" s="35" t="s">
        <v>51</v>
      </c>
      <c r="B24" s="36" t="s">
        <v>52</v>
      </c>
      <c r="C24" s="35">
        <v>56042.869599999998</v>
      </c>
      <c r="D24" s="35">
        <v>2.9999999999999997E-4</v>
      </c>
      <c r="E24">
        <f>+(C24-C$7)/C$8</f>
        <v>8119.9993543162045</v>
      </c>
      <c r="F24">
        <f>ROUND(2*E24,0)/2</f>
        <v>8120</v>
      </c>
      <c r="G24">
        <f>+C24-(C$7+F24*C$8)</f>
        <v>-2.8000013116979972E-4</v>
      </c>
      <c r="I24">
        <f>+G24</f>
        <v>-2.8000013116979972E-4</v>
      </c>
      <c r="O24">
        <f ca="1">+C$11+C$12*$F24</f>
        <v>2.6842937832597903E-3</v>
      </c>
      <c r="Q24" s="2">
        <f>+C24-15018.5</f>
        <v>41024.369599999998</v>
      </c>
      <c r="S24">
        <f ca="1">+(O24-G24)^2</f>
        <v>8.7870384111243017E-6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2024-02-14T06:54:51Z</dcterms:modified>
</cp:coreProperties>
</file>