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F03E7CE-2304-4E2A-936C-C44CD971D96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Q22" i="1"/>
  <c r="Q23" i="1"/>
  <c r="Q24" i="1"/>
  <c r="F11" i="1"/>
  <c r="A21" i="1"/>
  <c r="H20" i="1"/>
  <c r="G11" i="1"/>
  <c r="E14" i="1"/>
  <c r="E15" i="1" s="1"/>
  <c r="C17" i="1"/>
  <c r="Q21" i="1"/>
  <c r="H21" i="1"/>
  <c r="C11" i="1"/>
  <c r="C12" i="1" l="1"/>
  <c r="C16" i="1" l="1"/>
  <c r="D18" i="1" s="1"/>
  <c r="O23" i="1"/>
  <c r="S23" i="1" s="1"/>
  <c r="O24" i="1"/>
  <c r="S24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<sst xmlns="http://schemas.openxmlformats.org/spreadsheetml/2006/main" count="58" uniqueCount="54">
  <si>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</si>
  <si>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</si>
  <si>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</si>
  <si>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</si>
  <si>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</si>
  <si>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</si>
  <si>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</si>
  <si>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</si>
  <si>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</si>
  <si>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</si>
  <si>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</si>
  <si>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</si>
  <si>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</si>
  <si>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</si>
  <si>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</si>
  <si>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</si>
  <si>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</si>
  <si>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</si>
  <si>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</si>
  <si>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</si>
  <si>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</si>
  <si>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</si>
  <si>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</si>
  <si>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</si>
  <si>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</si>
  <si>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</si>
  <si>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</si>
  <si>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</si>
  <si>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</si>
  <si>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</si>
  <si>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</si>
  <si>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</si>
  <si>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</si>
  <si>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</si>
  <si>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</si>
  <si>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</si>
  <si>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</si>
  <si>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</si>
  <si>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</si>
  <si>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</si>
  <si>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</si>
  <si>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</si>
  <si>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G0965-0581</t>
  </si>
  <si>
    <t>G0965-0581_Her.xls</t>
  </si>
  <si>
    <t>EW</t>
  </si>
  <si>
    <t>Her</t>
  </si>
  <si>
    <t>VSX</t>
  </si>
  <si>
    <t>IBVS 5894</t>
  </si>
  <si>
    <t>I</t>
  </si>
  <si>
    <t>IBVS 5992</t>
  </si>
  <si>
    <t>II</t>
  </si>
  <si>
    <t>IBVS 6029</t>
  </si>
  <si>
    <t>CCD</t>
  </si>
  <si>
    <t>V1381 Her / GSC 0965-0581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</si>
</sst>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V1381 Her - O-C Diagr.</a:t>
            </a:r>
          </a:p>
        </c:rich>
      </c:tx>
      <c:layout>
        <c:manualLayout>
          <c:xMode val="edge"/>
          <c:yMode val="edge"/>
          <c:x val="0.394486215538847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3-4D45-B441-01878F0343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9.9000000045634806E-4</c:v>
                </c:pt>
                <c:pt idx="2">
                  <c:v>2.2635000059381127E-3</c:v>
                </c:pt>
                <c:pt idx="3">
                  <c:v>5.1034999996772967E-3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3-4D45-B441-01878F0343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3-4D45-B441-01878F0343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3-4D45-B441-01878F0343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3-4D45-B441-01878F0343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3-4D45-B441-01878F0343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93-4D45-B441-01878F0343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-2.8825490845439368E-4</c:v>
                </c:pt>
                <c:pt idx="1">
                  <c:v>1.0794113077335925E-3</c:v>
                </c:pt>
                <c:pt idx="2">
                  <c:v>3.2683543161176314E-3</c:v>
                </c:pt>
                <c:pt idx="3">
                  <c:v>4.2974892906749284E-3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93-4D45-B441-01878F0343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1010</c:v>
                </c:pt>
                <c:pt idx="2">
                  <c:v>2626.5</c:v>
                </c:pt>
                <c:pt idx="3">
                  <c:v>3386.5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93-4D45-B441-01878F03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960472"/>
        <c:axId val="1"/>
      </c:scatterChart>
      <c:valAx>
        <c:axId val="752960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60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9A81AA-A83C-D649-0BBD-7533235E7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53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54546.847999999998</v>
      </c>
      <c r="D7" s="29" t="s">
        <v>46</v>
      </c>
    </row>
    <row r="8" spans="1:7" x14ac:dyDescent="0.2">
      <c r="A8" t="s">
        <v>3</v>
      </c>
      <c r="C8" s="36">
        <v>0.44354100000000002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-2.8825490845439368E-4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1.3541249665227585E-6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60354.832313888888</v>
      </c>
    </row>
    <row r="15" spans="1:7" x14ac:dyDescent="0.2">
      <c r="A15" s="11" t="s">
        <v>17</v>
      </c>
      <c r="B15" s="9"/>
      <c r="C15" s="12">
        <f ca="1">(C7+C11)+(C8+C12)*INT(MAX(F21:F3533))</f>
        <v>56048.682122812228</v>
      </c>
      <c r="D15" s="13" t="s">
        <v>38</v>
      </c>
      <c r="E15" s="14">
        <f ca="1">ROUND(2*(E14-$C$7)/$C$8,0)/2+E13</f>
        <v>13095.5</v>
      </c>
    </row>
    <row r="16" spans="1:7" x14ac:dyDescent="0.2">
      <c r="A16" s="15" t="s">
        <v>4</v>
      </c>
      <c r="B16" s="9"/>
      <c r="C16" s="16">
        <f ca="1">+C8+C12</f>
        <v>0.44354235412496656</v>
      </c>
      <c r="D16" s="13" t="s">
        <v>39</v>
      </c>
      <c r="E16" s="23">
        <f ca="1">ROUND(2*(E14-$C$15)/$C$16,0)/2+E13</f>
        <v>9709.5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45337.152443521925</v>
      </c>
    </row>
    <row r="18" spans="1:19" ht="14.25" thickTop="1" thickBot="1" x14ac:dyDescent="0.25">
      <c r="A18" s="15" t="s">
        <v>5</v>
      </c>
      <c r="B18" s="9"/>
      <c r="C18" s="18">
        <f ca="1">+C15</f>
        <v>56048.682122812228</v>
      </c>
      <c r="D18" s="19">
        <f ca="1">+C16</f>
        <v>0.44354235412496656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7.6386532884401676E-4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54546.847999999998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-2.8825490845439368E-4</v>
      </c>
      <c r="Q21" s="1">
        <f>+C21-15018.5</f>
        <v>39528.347999999998</v>
      </c>
      <c r="S21">
        <f ca="1">+(O21-G21)^2</f>
        <v>8.3090892248050877E-8</v>
      </c>
    </row>
    <row r="22" spans="1:19" x14ac:dyDescent="0.2">
      <c r="A22" s="32" t="s">
        <v>47</v>
      </c>
      <c r="B22" s="33" t="s">
        <v>48</v>
      </c>
      <c r="C22" s="32">
        <v>54994.825400000002</v>
      </c>
      <c r="D22" s="32">
        <v>2.0000000000000001E-4</v>
      </c>
      <c r="E22">
        <f>+(C22-C$7)/C$8</f>
        <v>1010.0022320371812</v>
      </c>
      <c r="F22">
        <f>ROUND(2*E22,0)/2</f>
        <v>1010</v>
      </c>
      <c r="G22">
        <f>+C22-(C$7+F22*C$8)</f>
        <v>9.9000000045634806E-4</v>
      </c>
      <c r="I22">
        <f>+G22</f>
        <v>9.9000000045634806E-4</v>
      </c>
      <c r="O22">
        <f ca="1">+C$11+C$12*$F22</f>
        <v>1.0794113077335925E-3</v>
      </c>
      <c r="Q22" s="1">
        <f>+C22-15018.5</f>
        <v>39976.325400000002</v>
      </c>
      <c r="S22">
        <f ca="1">+(O22-G22)^2</f>
        <v>7.9943818690258196E-9</v>
      </c>
    </row>
    <row r="23" spans="1:19" x14ac:dyDescent="0.2">
      <c r="A23" s="32" t="s">
        <v>49</v>
      </c>
      <c r="B23" s="33" t="s">
        <v>50</v>
      </c>
      <c r="C23" s="32">
        <v>55711.810700000002</v>
      </c>
      <c r="D23" s="32">
        <v>2.9999999999999997E-4</v>
      </c>
      <c r="E23">
        <f>+(C23-C$7)/C$8</f>
        <v>2626.5051032486367</v>
      </c>
      <c r="F23">
        <f>ROUND(2*E23,0)/2</f>
        <v>2626.5</v>
      </c>
      <c r="G23">
        <f>+C23-(C$7+F23*C$8)</f>
        <v>2.2635000059381127E-3</v>
      </c>
      <c r="I23">
        <f>+G23</f>
        <v>2.2635000059381127E-3</v>
      </c>
      <c r="O23">
        <f ca="1">+C$11+C$12*$F23</f>
        <v>3.2683543161176314E-3</v>
      </c>
      <c r="Q23" s="1">
        <f>+C23-15018.5</f>
        <v>40693.310700000002</v>
      </c>
      <c r="S23">
        <f ca="1">+(O23-G23)^2</f>
        <v>1.0097321846863564E-6</v>
      </c>
    </row>
    <row r="24" spans="1:19" x14ac:dyDescent="0.2">
      <c r="A24" s="34" t="s">
        <v>51</v>
      </c>
      <c r="B24" s="35" t="s">
        <v>50</v>
      </c>
      <c r="C24" s="34">
        <v>56048.904699999999</v>
      </c>
      <c r="D24" s="34">
        <v>5.0000000000000001E-4</v>
      </c>
      <c r="E24">
        <f>+(C24-C$7)/C$8</f>
        <v>3386.5115062643608</v>
      </c>
      <c r="F24">
        <f>ROUND(2*E24,0)/2</f>
        <v>3386.5</v>
      </c>
      <c r="G24">
        <f>+C24-(C$7+F24*C$8)</f>
        <v>5.1034999996772967E-3</v>
      </c>
      <c r="I24">
        <f>+G24</f>
        <v>5.1034999996772967E-3</v>
      </c>
      <c r="O24">
        <f ca="1">+C$11+C$12*$F24</f>
        <v>4.2974892906749284E-3</v>
      </c>
      <c r="Q24" s="1">
        <f>+C24-15018.5</f>
        <v>41030.404699999999</v>
      </c>
      <c r="S24">
        <f ca="1">+(O24-G24)^2</f>
        <v>6.4965326302650046E-7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2024-02-14T06:58:31Z</dcterms:modified>
</cp:coreProperties>
</file>