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3E7B9A3-F64B-4120-ACFF-52D6A92A2FD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F11" i="1"/>
  <c r="C21" i="1"/>
  <c r="E21" i="1"/>
  <c r="F21" i="1"/>
  <c r="A21" i="1"/>
  <c r="H20" i="1"/>
  <c r="G11" i="1"/>
  <c r="E14" i="1"/>
  <c r="Q21" i="1"/>
  <c r="G21" i="1"/>
  <c r="C17" i="1"/>
  <c r="H21" i="1"/>
  <c r="C11" i="1"/>
  <c r="E15" i="1" l="1"/>
  <c r="C12" i="1"/>
  <c r="C16" i="1" l="1"/>
  <c r="D18" i="1" s="1"/>
  <c r="O21" i="1"/>
  <c r="S21" i="1" s="1"/>
  <c r="O22" i="1"/>
  <c r="S22" i="1" s="1"/>
  <c r="C15" i="1"/>
  <c r="O23" i="1"/>
  <c r="S23" i="1" s="1"/>
  <c r="O25" i="1"/>
  <c r="S25" i="1" s="1"/>
  <c r="O24" i="1"/>
  <c r="S24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<sst xmlns="http://schemas.openxmlformats.org/spreadsheetml/2006/main" count="60" uniqueCount="54">
  <si>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</si>
  <si>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</si>
  <si>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</si>
  <si>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</si>
  <si>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</si>
  <si>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</si>
  <si>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</si>
  <si>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</si>
  <si>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</si>
  <si>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</si>
  <si>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</si>
  <si>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</si>
  <si>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</si>
  <si>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</si>
  <si>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</si>
  <si>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</si>
  <si>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</si>
  <si>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</si>
  <si>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</si>
  <si>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</si>
  <si>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</si>
  <si>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</si>
  <si>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</si>
  <si>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</si>
  <si>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</si>
  <si>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</si>
  <si>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</si>
  <si>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</si>
  <si>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</si>
  <si>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</si>
  <si>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</si>
  <si>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</si>
  <si>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</si>
  <si>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</si>
  <si>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</si>
  <si>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</si>
  <si>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</si>
  <si>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</si>
  <si>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</si>
  <si>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</si>
  <si>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</si>
  <si>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</si>
  <si>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G0973-1212</t>
  </si>
  <si>
    <t>G0973-1212_Her.xls</t>
  </si>
  <si>
    <t>EW</t>
  </si>
  <si>
    <t>Her</t>
  </si>
  <si>
    <t>VSX</t>
  </si>
  <si>
    <t>IBVS 5894</t>
  </si>
  <si>
    <t>I</t>
  </si>
  <si>
    <t>IBVS 5992</t>
  </si>
  <si>
    <t>II</t>
  </si>
  <si>
    <t>IBVS 6029</t>
  </si>
  <si>
    <t>V1383 Her / GSC 0973-1212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</si>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</sst>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V1383 Her - O-C Diagr.</a:t>
            </a:r>
          </a:p>
        </c:rich>
      </c:tx>
      <c:layout>
        <c:manualLayout>
          <c:xMode val="edge"/>
          <c:yMode val="edge"/>
          <c:x val="0.3443609022556390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</c:v>
                </c:pt>
                <c:pt idx="2">
                  <c:v>3650</c:v>
                </c:pt>
                <c:pt idx="3">
                  <c:v>3650.5</c:v>
                </c:pt>
                <c:pt idx="4">
                  <c:v>4951.5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E8-477E-9748-7742640BC80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</c:v>
                </c:pt>
                <c:pt idx="2">
                  <c:v>3650</c:v>
                </c:pt>
                <c:pt idx="3">
                  <c:v>3650.5</c:v>
                </c:pt>
                <c:pt idx="4">
                  <c:v>4951.5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-6.1000018467893824E-4</c:v>
                </c:pt>
                <c:pt idx="2">
                  <c:v>-2.7000001937267371E-3</c:v>
                </c:pt>
                <c:pt idx="3">
                  <c:v>-1.7350001871818677E-3</c:v>
                </c:pt>
                <c:pt idx="4">
                  <c:v>9.9499981297412887E-4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E8-477E-9748-7742640BC80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</c:v>
                </c:pt>
                <c:pt idx="2">
                  <c:v>3650</c:v>
                </c:pt>
                <c:pt idx="3">
                  <c:v>3650.5</c:v>
                </c:pt>
                <c:pt idx="4">
                  <c:v>4951.5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E8-477E-9748-7742640BC80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</c:v>
                </c:pt>
                <c:pt idx="2">
                  <c:v>3650</c:v>
                </c:pt>
                <c:pt idx="3">
                  <c:v>3650.5</c:v>
                </c:pt>
                <c:pt idx="4">
                  <c:v>4951.5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E8-477E-9748-7742640BC80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</c:v>
                </c:pt>
                <c:pt idx="2">
                  <c:v>3650</c:v>
                </c:pt>
                <c:pt idx="3">
                  <c:v>3650.5</c:v>
                </c:pt>
                <c:pt idx="4">
                  <c:v>4951.5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2E8-477E-9748-7742640BC80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</c:v>
                </c:pt>
                <c:pt idx="2">
                  <c:v>3650</c:v>
                </c:pt>
                <c:pt idx="3">
                  <c:v>3650.5</c:v>
                </c:pt>
                <c:pt idx="4">
                  <c:v>4951.5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2E8-477E-9748-7742640BC80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</c:v>
                </c:pt>
                <c:pt idx="2">
                  <c:v>3650</c:v>
                </c:pt>
                <c:pt idx="3">
                  <c:v>3650.5</c:v>
                </c:pt>
                <c:pt idx="4">
                  <c:v>4951.5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2E8-477E-9748-7742640BC80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</c:v>
                </c:pt>
                <c:pt idx="2">
                  <c:v>3650</c:v>
                </c:pt>
                <c:pt idx="3">
                  <c:v>3650.5</c:v>
                </c:pt>
                <c:pt idx="4">
                  <c:v>4951.5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-6.330144112291782E-4</c:v>
                </c:pt>
                <c:pt idx="1">
                  <c:v>-6.9997657513388772E-4</c:v>
                </c:pt>
                <c:pt idx="2">
                  <c:v>-8.7669526691431274E-4</c:v>
                </c:pt>
                <c:pt idx="3">
                  <c:v>-8.7672864785344777E-4</c:v>
                </c:pt>
                <c:pt idx="4">
                  <c:v>-9.6358585148258744E-4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2E8-477E-9748-7742640BC80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</c:v>
                </c:pt>
                <c:pt idx="2">
                  <c:v>3650</c:v>
                </c:pt>
                <c:pt idx="3">
                  <c:v>3650.5</c:v>
                </c:pt>
                <c:pt idx="4">
                  <c:v>4951.5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2E8-477E-9748-7742640BC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466352"/>
        <c:axId val="1"/>
      </c:scatterChart>
      <c:valAx>
        <c:axId val="722466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466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3AF6464-838D-0505-94EF-8D3CA1D25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52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7">
        <v>54722.50400000019</v>
      </c>
      <c r="D7" s="29" t="s">
        <v>46</v>
      </c>
    </row>
    <row r="8" spans="1:7" x14ac:dyDescent="0.2">
      <c r="A8" t="s">
        <v>3</v>
      </c>
      <c r="C8" s="37">
        <v>0.26746999999999999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-6.330144112291782E-4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-6.6761878269899882E-8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60354.832998032405</v>
      </c>
    </row>
    <row r="15" spans="1:7" x14ac:dyDescent="0.2">
      <c r="A15" s="11" t="s">
        <v>17</v>
      </c>
      <c r="B15" s="9"/>
      <c r="C15" s="12">
        <f ca="1">(C7+C11)+(C8+C12)*INT(MAX(F21:F3533))</f>
        <v>56046.747006447724</v>
      </c>
      <c r="D15" s="13" t="s">
        <v>38</v>
      </c>
      <c r="E15" s="14">
        <f ca="1">ROUND(2*(E14-$C$7)/$C$8,0)/2+E13</f>
        <v>21059</v>
      </c>
    </row>
    <row r="16" spans="1:7" x14ac:dyDescent="0.2">
      <c r="A16" s="15" t="s">
        <v>4</v>
      </c>
      <c r="B16" s="9"/>
      <c r="C16" s="16">
        <f ca="1">+C8+C12</f>
        <v>0.26746993323812174</v>
      </c>
      <c r="D16" s="13" t="s">
        <v>39</v>
      </c>
      <c r="E16" s="23">
        <f ca="1">ROUND(2*(E14-$C$15)/$C$16,0)/2+E13</f>
        <v>16108</v>
      </c>
    </row>
    <row r="17" spans="1:19" ht="13.5" thickBot="1" x14ac:dyDescent="0.25">
      <c r="A17" s="13" t="s">
        <v>29</v>
      </c>
      <c r="B17" s="9"/>
      <c r="C17" s="9">
        <f>COUNT(C21:C2191)</f>
        <v>5</v>
      </c>
      <c r="D17" s="13" t="s">
        <v>33</v>
      </c>
      <c r="E17" s="17">
        <f ca="1">+$C$15+$C$16*E16-15018.5-$C$9/24</f>
        <v>45337.048524380727</v>
      </c>
    </row>
    <row r="18" spans="1:19" ht="14.25" thickTop="1" thickBot="1" x14ac:dyDescent="0.25">
      <c r="A18" s="15" t="s">
        <v>5</v>
      </c>
      <c r="B18" s="9"/>
      <c r="C18" s="18">
        <f ca="1">+C15</f>
        <v>56046.747006447724</v>
      </c>
      <c r="D18" s="19">
        <f ca="1">+C16</f>
        <v>0.26746993323812174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1.4410006672481209E-3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53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54722.50400000019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-6.330144112291782E-4</v>
      </c>
      <c r="Q21" s="1">
        <f>+C21-15018.5</f>
        <v>39704.00400000019</v>
      </c>
      <c r="S21">
        <f ca="1">+(O21-G21)^2</f>
        <v>4.0070724482382313E-7</v>
      </c>
    </row>
    <row r="22" spans="1:19" x14ac:dyDescent="0.2">
      <c r="A22" s="32" t="s">
        <v>47</v>
      </c>
      <c r="B22" s="33" t="s">
        <v>48</v>
      </c>
      <c r="C22" s="32">
        <v>54990.775800000003</v>
      </c>
      <c r="D22" s="32">
        <v>5.0000000000000001E-4</v>
      </c>
      <c r="E22">
        <f>+(C22-C$7)/C$8</f>
        <v>1002.9977193696978</v>
      </c>
      <c r="F22">
        <f>ROUND(2*E22,0)/2</f>
        <v>1003</v>
      </c>
      <c r="G22">
        <f>+C22-(C$7+F22*C$8)</f>
        <v>-6.1000018467893824E-4</v>
      </c>
      <c r="I22">
        <f>+G22</f>
        <v>-6.1000018467893824E-4</v>
      </c>
      <c r="O22">
        <f ca="1">+C$11+C$12*$F22</f>
        <v>-6.9997657513388772E-4</v>
      </c>
      <c r="Q22" s="1">
        <f>+C22-15018.5</f>
        <v>39972.275800000003</v>
      </c>
      <c r="S22">
        <f ca="1">+(O22-G22)^2</f>
        <v>8.0957508393015232E-9</v>
      </c>
    </row>
    <row r="23" spans="1:19" x14ac:dyDescent="0.2">
      <c r="A23" s="32" t="s">
        <v>49</v>
      </c>
      <c r="B23" s="33" t="s">
        <v>48</v>
      </c>
      <c r="C23" s="32">
        <v>55698.766799999998</v>
      </c>
      <c r="D23" s="32">
        <v>4.0000000000000002E-4</v>
      </c>
      <c r="E23">
        <f>+(C23-C$7)/C$8</f>
        <v>3649.9899054092334</v>
      </c>
      <c r="F23">
        <f>ROUND(2*E23,0)/2</f>
        <v>3650</v>
      </c>
      <c r="G23">
        <f>+C23-(C$7+F23*C$8)</f>
        <v>-2.7000001937267371E-3</v>
      </c>
      <c r="I23">
        <f>+G23</f>
        <v>-2.7000001937267371E-3</v>
      </c>
      <c r="O23">
        <f ca="1">+C$11+C$12*$F23</f>
        <v>-8.7669526691431274E-4</v>
      </c>
      <c r="Q23" s="1">
        <f>+C23-15018.5</f>
        <v>40680.266799999998</v>
      </c>
      <c r="S23">
        <f ca="1">+(O23-G23)^2</f>
        <v>3.3244408561384601E-6</v>
      </c>
    </row>
    <row r="24" spans="1:19" x14ac:dyDescent="0.2">
      <c r="A24" s="32" t="s">
        <v>49</v>
      </c>
      <c r="B24" s="33" t="s">
        <v>50</v>
      </c>
      <c r="C24" s="32">
        <v>55698.9015</v>
      </c>
      <c r="D24" s="32">
        <v>1.5E-3</v>
      </c>
      <c r="E24">
        <f>+(C24-C$7)/C$8</f>
        <v>3650.4935132904998</v>
      </c>
      <c r="F24">
        <f>ROUND(2*E24,0)/2</f>
        <v>3650.5</v>
      </c>
      <c r="G24">
        <f>+C24-(C$7+F24*C$8)</f>
        <v>-1.7350001871818677E-3</v>
      </c>
      <c r="I24">
        <f>+G24</f>
        <v>-1.7350001871818677E-3</v>
      </c>
      <c r="O24">
        <f ca="1">+C$11+C$12*$F24</f>
        <v>-8.7672864785344777E-4</v>
      </c>
      <c r="Q24" s="1">
        <f>+C24-15018.5</f>
        <v>40680.4015</v>
      </c>
      <c r="S24">
        <f ca="1">+(O24-G24)^2</f>
        <v>7.3663003522117541E-7</v>
      </c>
    </row>
    <row r="25" spans="1:19" x14ac:dyDescent="0.2">
      <c r="A25" s="34" t="s">
        <v>51</v>
      </c>
      <c r="B25" s="35" t="s">
        <v>50</v>
      </c>
      <c r="C25" s="34">
        <v>56046.882700000002</v>
      </c>
      <c r="D25" s="34">
        <v>2.9999999999999997E-4</v>
      </c>
      <c r="E25">
        <f>+(C25-C$7)/C$8</f>
        <v>4951.5037200426668</v>
      </c>
      <c r="F25">
        <f>ROUND(2*E25,0)/2</f>
        <v>4951.5</v>
      </c>
      <c r="G25">
        <f>+C25-(C$7+F25*C$8)</f>
        <v>9.9499981297412887E-4</v>
      </c>
      <c r="I25">
        <f>+G25</f>
        <v>9.9499981297412887E-4</v>
      </c>
      <c r="O25">
        <f ca="1">+C$11+C$12*$F25</f>
        <v>-9.6358585148258744E-4</v>
      </c>
      <c r="Q25" s="1">
        <f>+C25-15018.5</f>
        <v>41028.382700000002</v>
      </c>
      <c r="S25">
        <f ca="1">+(O25-G25)^2</f>
        <v>3.8360578050153573E-6</v>
      </c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2024-02-14T06:59:31Z</dcterms:modified>
</cp:coreProperties>
</file>