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F0E4179-DDFD-4AC2-89BE-D462F5CB601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E22" i="1"/>
  <c r="F22" i="1"/>
  <c r="G22" i="1"/>
  <c r="K22" i="1"/>
  <c r="E23" i="1"/>
  <c r="F23" i="1"/>
  <c r="G23" i="1"/>
  <c r="K23" i="1"/>
  <c r="D9" i="1"/>
  <c r="C9" i="1"/>
  <c r="Q24" i="1"/>
  <c r="Q22" i="1"/>
  <c r="Q23" i="1"/>
  <c r="C21" i="1"/>
  <c r="E21" i="1"/>
  <c r="F21" i="1"/>
  <c r="G21" i="1"/>
  <c r="I21" i="1"/>
  <c r="A21" i="1"/>
  <c r="F16" i="1"/>
  <c r="C17" i="1"/>
  <c r="Q21" i="1"/>
  <c r="C11" i="1"/>
  <c r="C12" i="1"/>
  <c r="C16" i="1" l="1"/>
  <c r="D18" i="1" s="1"/>
  <c r="C15" i="1"/>
  <c r="F18" i="1" s="1"/>
  <c r="O22" i="1"/>
  <c r="S22" i="1" s="1"/>
  <c r="O21" i="1"/>
  <c r="S21" i="1" s="1"/>
  <c r="O23" i="1"/>
  <c r="S23" i="1" s="1"/>
  <c r="O24" i="1"/>
  <c r="F17" i="1"/>
  <c r="S19" i="1" l="1"/>
  <c r="F19" i="1"/>
  <c r="C18" i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<sst xmlns="http://schemas.openxmlformats.org/spreadsheetml/2006/main" count="58" uniqueCount="54">
  <si>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</si>
  <si>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</si>
  <si>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</si>
  <si>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</si>
  <si>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</si>
  <si>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</si>
  <si>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</si>
  <si>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</si>
  <si>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</si>
  <si>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</si>
  <si>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</si>
  <si>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</si>
  <si>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</si>
  <si>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</si>
  <si>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</si>
  <si>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</si>
  <si>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</si>
  <si>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</si>
  <si>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</si>
  <si>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</si>
  <si>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</si>
  <si>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</si>
  <si>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</si>
  <si>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</si>
  <si>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</si>
  <si>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</si>
  <si>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</si>
  <si>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</si>
  <si>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</si>
  <si>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</si>
  <si>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</si>
  <si>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</si>
  <si>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</si>
  <si>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</si>
  <si>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</si>
  <si>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</si>
  <si>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</si>
  <si>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</si>
  <si>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</si>
  <si>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G1550-2362</t>
  </si>
  <si>
    <t>G1550-2362_Her.xls</t>
  </si>
  <si>
    <t>EW</t>
  </si>
  <si>
    <t>Her</t>
  </si>
  <si>
    <t>VSX</t>
  </si>
  <si>
    <t>IBVS 5945</t>
  </si>
  <si>
    <t>II</t>
  </si>
  <si>
    <t>IBVS 5992</t>
  </si>
  <si>
    <t>OEJV 0211</t>
  </si>
  <si>
    <t>I</t>
  </si>
  <si>
    <t>pg</t>
  </si>
  <si>
    <t>vis</t>
  </si>
  <si>
    <t>PE</t>
  </si>
  <si>
    <t>CCD</t>
  </si>
  <si>
    <t>V1408 Her / GSC 1550-2362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</si>
</sst>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V1408 Her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3629.5</c:v>
                </c:pt>
                <c:pt idx="2">
                  <c:v>4969.5</c:v>
                </c:pt>
                <c:pt idx="3">
                  <c:v>11924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69-4CF1-9564-B3913DF4C4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3629.5</c:v>
                </c:pt>
                <c:pt idx="2">
                  <c:v>4969.5</c:v>
                </c:pt>
                <c:pt idx="3">
                  <c:v>11924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69-4CF1-9564-B3913DF4C4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3629.5</c:v>
                </c:pt>
                <c:pt idx="2">
                  <c:v>4969.5</c:v>
                </c:pt>
                <c:pt idx="3">
                  <c:v>11924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69-4CF1-9564-B3913DF4C4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3629.5</c:v>
                </c:pt>
                <c:pt idx="2">
                  <c:v>4969.5</c:v>
                </c:pt>
                <c:pt idx="3">
                  <c:v>11924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4.8579999565845355E-3</c:v>
                </c:pt>
                <c:pt idx="2">
                  <c:v>5.4179999497137032E-3</c:v>
                </c:pt>
                <c:pt idx="3">
                  <c:v>5.245999876933638E-3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69-4CF1-9564-B3913DF4C41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3629.5</c:v>
                </c:pt>
                <c:pt idx="2">
                  <c:v>4969.5</c:v>
                </c:pt>
                <c:pt idx="3">
                  <c:v>11924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69-4CF1-9564-B3913DF4C4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3629.5</c:v>
                </c:pt>
                <c:pt idx="2">
                  <c:v>4969.5</c:v>
                </c:pt>
                <c:pt idx="3">
                  <c:v>11924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69-4CF1-9564-B3913DF4C4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3629.5</c:v>
                </c:pt>
                <c:pt idx="2">
                  <c:v>4969.5</c:v>
                </c:pt>
                <c:pt idx="3">
                  <c:v>11924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69-4CF1-9564-B3913DF4C4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3629.5</c:v>
                </c:pt>
                <c:pt idx="2">
                  <c:v>4969.5</c:v>
                </c:pt>
                <c:pt idx="3">
                  <c:v>11924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5.0145622570165792E-3</c:v>
                </c:pt>
                <c:pt idx="1">
                  <c:v>5.0991520868521331E-3</c:v>
                </c:pt>
                <c:pt idx="2">
                  <c:v>5.1303823863368117E-3</c:v>
                </c:pt>
                <c:pt idx="3">
                  <c:v>5.2924653100429311E-3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69-4CF1-9564-B3913DF4C41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3629.5</c:v>
                </c:pt>
                <c:pt idx="2">
                  <c:v>4969.5</c:v>
                </c:pt>
                <c:pt idx="3">
                  <c:v>11924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69-4CF1-9564-B3913DF4C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105208"/>
        <c:axId val="1"/>
      </c:scatterChart>
      <c:valAx>
        <c:axId val="540105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105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E2E2836-1B96-9485-CBF6-7222B2A68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140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53</v>
      </c>
      <c r="E1" t="s">
        <v>40</v>
      </c>
    </row>
    <row r="2" spans="1:6" x14ac:dyDescent="0.2">
      <c r="A2" t="s">
        <v>23</v>
      </c>
      <c r="B2" t="s">
        <v>41</v>
      </c>
      <c r="C2" s="30" t="s">
        <v>38</v>
      </c>
      <c r="D2" s="3" t="s">
        <v>42</v>
      </c>
      <c r="E2" s="31" t="s">
        <v>39</v>
      </c>
      <c r="F2" t="e">
        <v>#N/A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34">
        <v>54197.827000000048</v>
      </c>
      <c r="D7" s="29" t="s">
        <v>43</v>
      </c>
    </row>
    <row r="8" spans="1:6" x14ac:dyDescent="0.2">
      <c r="A8" t="s">
        <v>3</v>
      </c>
      <c r="C8" s="34">
        <v>0.30967600000000001</v>
      </c>
      <c r="D8" s="29" t="s">
        <v>43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5.0145622570165792E-3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2.3306193645282801E-8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57890.408916465363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0.30967602330619365</v>
      </c>
      <c r="E16" s="14" t="s">
        <v>30</v>
      </c>
      <c r="F16" s="15">
        <f ca="1">NOW()+15018.5+$C$5/24</f>
        <v>60355.700350115738</v>
      </c>
    </row>
    <row r="17" spans="1:19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19886</v>
      </c>
    </row>
    <row r="18" spans="1:19" ht="14.25" thickTop="1" thickBot="1" x14ac:dyDescent="0.25">
      <c r="A18" s="16" t="s">
        <v>5</v>
      </c>
      <c r="B18" s="10"/>
      <c r="C18" s="19">
        <f ca="1">+C15</f>
        <v>57890.408916465363</v>
      </c>
      <c r="D18" s="20">
        <f ca="1">+C16</f>
        <v>0.30967602330619365</v>
      </c>
      <c r="E18" s="14" t="s">
        <v>36</v>
      </c>
      <c r="F18" s="23">
        <f ca="1">ROUND(2*(F16-$C$15)/$C$16,0)/2+F15</f>
        <v>7962</v>
      </c>
    </row>
    <row r="19" spans="1:19" ht="13.5" thickTop="1" x14ac:dyDescent="0.2">
      <c r="E19" s="14" t="s">
        <v>31</v>
      </c>
      <c r="F19" s="18">
        <f ca="1">+$C$15+$C$16*F18-15018.5-$C$5/24</f>
        <v>45337.945247362615</v>
      </c>
      <c r="S19">
        <f ca="1">SQRT(SUM(S21:S50)/(COUNT(S21:S50)-1))</f>
        <v>3.555749769190084E-3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50</v>
      </c>
      <c r="J20" s="7" t="s">
        <v>51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9" x14ac:dyDescent="0.2">
      <c r="A21" t="str">
        <f>D7</f>
        <v>VSX</v>
      </c>
      <c r="B21" s="3"/>
      <c r="C21" s="8">
        <f>C$7</f>
        <v>54197.827000000048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5.0145622570165792E-3</v>
      </c>
      <c r="Q21" s="2">
        <f>+C21-15018.5</f>
        <v>39179.327000000048</v>
      </c>
      <c r="S21">
        <f ca="1">+(O21-G21)^2</f>
        <v>2.514583462949521E-5</v>
      </c>
    </row>
    <row r="22" spans="1:19" x14ac:dyDescent="0.2">
      <c r="A22" s="32" t="s">
        <v>44</v>
      </c>
      <c r="B22" s="33" t="s">
        <v>45</v>
      </c>
      <c r="C22" s="32">
        <v>55321.800900000002</v>
      </c>
      <c r="D22" s="32">
        <v>5.0000000000000001E-4</v>
      </c>
      <c r="E22">
        <f>+(C22-C$7)/C$8</f>
        <v>3629.5156873634169</v>
      </c>
      <c r="F22">
        <f>ROUND(2*E22,0)/2</f>
        <v>3629.5</v>
      </c>
      <c r="G22">
        <f>+C22-(C$7+F22*C$8)</f>
        <v>4.8579999565845355E-3</v>
      </c>
      <c r="K22">
        <f>+G22</f>
        <v>4.8579999565845355E-3</v>
      </c>
      <c r="O22">
        <f ca="1">+C$11+C$12*$F22</f>
        <v>5.0991520868521331E-3</v>
      </c>
      <c r="Q22" s="2">
        <f>+C22-15018.5</f>
        <v>40303.300900000002</v>
      </c>
      <c r="S22">
        <f ca="1">+(O22-G22)^2</f>
        <v>5.8154349932600369E-8</v>
      </c>
    </row>
    <row r="23" spans="1:19" x14ac:dyDescent="0.2">
      <c r="A23" s="32" t="s">
        <v>46</v>
      </c>
      <c r="B23" s="33" t="s">
        <v>45</v>
      </c>
      <c r="C23" s="32">
        <v>55736.7673</v>
      </c>
      <c r="D23" s="32">
        <v>4.0000000000000002E-4</v>
      </c>
      <c r="E23">
        <f>+(C23-C$7)/C$8</f>
        <v>4969.5174957050303</v>
      </c>
      <c r="F23">
        <f>ROUND(2*E23,0)/2</f>
        <v>4969.5</v>
      </c>
      <c r="G23">
        <f>+C23-(C$7+F23*C$8)</f>
        <v>5.4179999497137032E-3</v>
      </c>
      <c r="K23">
        <f>+G23</f>
        <v>5.4179999497137032E-3</v>
      </c>
      <c r="O23">
        <f ca="1">+C$11+C$12*$F23</f>
        <v>5.1303823863368117E-3</v>
      </c>
      <c r="Q23" s="2">
        <f>+C23-15018.5</f>
        <v>40718.2673</v>
      </c>
      <c r="S23">
        <f ca="1">+(O23-G23)^2</f>
        <v>8.2723862762860235E-8</v>
      </c>
    </row>
    <row r="24" spans="1:19" x14ac:dyDescent="0.2">
      <c r="A24" t="s">
        <v>47</v>
      </c>
      <c r="B24" s="3" t="s">
        <v>48</v>
      </c>
      <c r="C24" s="8">
        <v>57890.408869999927</v>
      </c>
      <c r="D24" s="8">
        <v>4.0000000000000002E-4</v>
      </c>
      <c r="E24">
        <f>+(C24-C$7)/C$8</f>
        <v>11924.016940285583</v>
      </c>
      <c r="F24">
        <f>ROUND(2*E24,0)/2</f>
        <v>11924</v>
      </c>
      <c r="G24">
        <f>+C24-(C$7+F24*C$8)</f>
        <v>5.245999876933638E-3</v>
      </c>
      <c r="K24">
        <f>+G24</f>
        <v>5.245999876933638E-3</v>
      </c>
      <c r="O24">
        <f ca="1">+C$11+C$12*$F24</f>
        <v>5.2924653100429311E-3</v>
      </c>
      <c r="Q24" s="2">
        <f>+C24-15018.5</f>
        <v>42871.908869999927</v>
      </c>
    </row>
    <row r="25" spans="1:19" x14ac:dyDescent="0.2">
      <c r="B25" s="3"/>
      <c r="C25" s="8"/>
      <c r="D25" s="8"/>
      <c r="Q25" s="2"/>
    </row>
    <row r="26" spans="1:19" x14ac:dyDescent="0.2">
      <c r="B26" s="3"/>
      <c r="C26" s="8"/>
      <c r="D26" s="8"/>
      <c r="Q26" s="2"/>
    </row>
    <row r="27" spans="1:19" x14ac:dyDescent="0.2">
      <c r="B27" s="3"/>
      <c r="C27" s="8"/>
      <c r="D27" s="8"/>
      <c r="Q27" s="2"/>
    </row>
    <row r="28" spans="1:19" x14ac:dyDescent="0.2">
      <c r="B28" s="3"/>
      <c r="C28" s="8"/>
      <c r="D28" s="8"/>
      <c r="Q28" s="2"/>
    </row>
    <row r="29" spans="1:19" x14ac:dyDescent="0.2">
      <c r="B29" s="3"/>
      <c r="C29" s="8"/>
      <c r="D29" s="8"/>
      <c r="Q29" s="2"/>
    </row>
    <row r="30" spans="1:19" x14ac:dyDescent="0.2">
      <c r="B30" s="3"/>
      <c r="C30" s="8"/>
      <c r="D30" s="8"/>
      <c r="Q30" s="2"/>
    </row>
    <row r="31" spans="1:19" x14ac:dyDescent="0.2">
      <c r="B31" s="3"/>
      <c r="C31" s="8"/>
      <c r="D31" s="8"/>
      <c r="Q31" s="2"/>
    </row>
    <row r="32" spans="1:19" x14ac:dyDescent="0.2">
      <c r="B32" s="3"/>
      <c r="C32" s="8"/>
      <c r="D32" s="8"/>
      <c r="Q32" s="2"/>
    </row>
    <row r="33" spans="2:17" x14ac:dyDescent="0.2">
      <c r="B33" s="3"/>
      <c r="C33" s="8"/>
      <c r="D33" s="8"/>
      <c r="Q33" s="2"/>
    </row>
    <row r="34" spans="2:17" x14ac:dyDescent="0.2">
      <c r="B34" s="3"/>
      <c r="C34" s="8"/>
      <c r="D34" s="8"/>
    </row>
    <row r="35" spans="2:17" x14ac:dyDescent="0.2">
      <c r="B35" s="3"/>
      <c r="C35" s="8"/>
      <c r="D35" s="8"/>
    </row>
    <row r="36" spans="2:17" x14ac:dyDescent="0.2">
      <c r="B36" s="3"/>
      <c r="C36" s="8"/>
      <c r="D36" s="8"/>
    </row>
    <row r="37" spans="2:17" x14ac:dyDescent="0.2">
      <c r="B37" s="3"/>
      <c r="C37" s="8"/>
      <c r="D37" s="8"/>
    </row>
    <row r="38" spans="2:17" x14ac:dyDescent="0.2">
      <c r="C38" s="8"/>
      <c r="D38" s="8"/>
    </row>
    <row r="39" spans="2:17" x14ac:dyDescent="0.2">
      <c r="C39" s="8"/>
      <c r="D39" s="8"/>
    </row>
    <row r="40" spans="2:17" x14ac:dyDescent="0.2">
      <c r="C40" s="8"/>
      <c r="D40" s="8"/>
    </row>
    <row r="41" spans="2:17" x14ac:dyDescent="0.2">
      <c r="C41" s="8"/>
      <c r="D41" s="8"/>
    </row>
    <row r="42" spans="2:17" x14ac:dyDescent="0.2">
      <c r="C42" s="8"/>
      <c r="D42" s="8"/>
    </row>
    <row r="43" spans="2:17" x14ac:dyDescent="0.2">
      <c r="C43" s="8"/>
      <c r="D43" s="8"/>
    </row>
    <row r="44" spans="2:17" x14ac:dyDescent="0.2">
      <c r="C44" s="8"/>
      <c r="D44" s="8"/>
    </row>
    <row r="45" spans="2:17" x14ac:dyDescent="0.2">
      <c r="C45" s="8"/>
      <c r="D45" s="8"/>
    </row>
    <row r="46" spans="2:17" x14ac:dyDescent="0.2">
      <c r="C46" s="8"/>
      <c r="D46" s="8"/>
    </row>
    <row r="47" spans="2:17" x14ac:dyDescent="0.2">
      <c r="C47" s="8"/>
      <c r="D47" s="8"/>
    </row>
    <row r="48" spans="2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2024-02-15T03:48:30Z</dcterms:modified>
</cp:coreProperties>
</file>