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4FB0255-64A7-4620-9DA9-503226B1F6F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A21" i="1"/>
  <c r="H20" i="1"/>
  <c r="G11" i="1"/>
  <c r="E14" i="1"/>
  <c r="Q21" i="1"/>
  <c r="G21" i="1"/>
  <c r="C17" i="1"/>
  <c r="H21" i="1"/>
  <c r="C12" i="1"/>
  <c r="C11" i="1"/>
  <c r="O22" i="1" l="1"/>
  <c r="S22" i="1" s="1"/>
  <c r="O21" i="1"/>
  <c r="S21" i="1" s="1"/>
  <c r="C15" i="1"/>
  <c r="E16" i="1" s="1"/>
  <c r="C16" i="1"/>
  <c r="D18" i="1" s="1"/>
  <c r="E15" i="1"/>
  <c r="E17" i="1" l="1"/>
  <c r="C18" i="1"/>
  <c r="S19" i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<sst xmlns="http://schemas.openxmlformats.org/spreadsheetml/2006/main" count="54" uniqueCount="51">
  <si>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</si>
  <si>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</si>
  <si>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</si>
  <si>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</si>
  <si>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</si>
  <si>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</si>
  <si>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</si>
  <si>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</si>
  <si>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</si>
  <si>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</si>
  <si>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</si>
  <si>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</si>
  <si>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</si>
  <si>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</si>
  <si>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</si>
  <si>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</si>
  <si>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</si>
  <si>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</si>
  <si>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</si>
  <si>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</si>
  <si>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</si>
  <si>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</si>
  <si>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</si>
  <si>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</si>
  <si>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</si>
  <si>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</si>
  <si>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</si>
  <si>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</si>
  <si>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</si>
  <si>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</si>
  <si>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</si>
  <si>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</si>
  <si>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</si>
  <si>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</si>
  <si>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</si>
  <si>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</si>
  <si>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</si>
  <si>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</si>
  <si>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</si>
  <si>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</si>
  <si>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</si>
  <si>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</si>
  <si>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G1552-0862</t>
  </si>
  <si>
    <t>G1552-0862_Her.xls</t>
  </si>
  <si>
    <t>EW</t>
  </si>
  <si>
    <t>Her</t>
  </si>
  <si>
    <t>VSX</t>
  </si>
  <si>
    <t>IBVS 5945</t>
  </si>
  <si>
    <t>II</t>
  </si>
  <si>
    <t>V1433 Her / GSC 1552-0862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</si>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</sst>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V1433 Her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4759.5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69-4AA4-8AD9-EE97309CD93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4759.5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2.0754998986376449E-3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69-4AA4-8AD9-EE97309CD93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4759.5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69-4AA4-8AD9-EE97309CD93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4759.5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69-4AA4-8AD9-EE97309CD93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4759.5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69-4AA4-8AD9-EE97309CD93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4759.5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69-4AA4-8AD9-EE97309CD93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4759.5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69-4AA4-8AD9-EE97309CD93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4759.5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2.0754998986376449E-3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69-4AA4-8AD9-EE97309CD93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4759.5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D69-4AA4-8AD9-EE97309CD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739624"/>
        <c:axId val="1"/>
      </c:scatterChart>
      <c:valAx>
        <c:axId val="543739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3739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F641699-7E64-F166-2C9D-F6884066B5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53896.708000000101</v>
      </c>
      <c r="D7" s="30" t="s">
        <v>46</v>
      </c>
    </row>
    <row r="8" spans="1:7" x14ac:dyDescent="0.2">
      <c r="A8" t="s">
        <v>3</v>
      </c>
      <c r="C8" s="35">
        <v>0.30067100000000002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4.3607519668823297E-7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60355.701078587961</v>
      </c>
    </row>
    <row r="15" spans="1:7" x14ac:dyDescent="0.2">
      <c r="A15" s="12" t="s">
        <v>17</v>
      </c>
      <c r="B15" s="10"/>
      <c r="C15" s="13">
        <f ca="1">(C7+C11)+(C8+C12)*INT(MAX(F21:F3533))</f>
        <v>55327.60336428196</v>
      </c>
      <c r="D15" s="14" t="s">
        <v>38</v>
      </c>
      <c r="E15" s="15">
        <f ca="1">ROUND(2*(E14-$C$7)/$C$8,0)/2+E13</f>
        <v>21483</v>
      </c>
    </row>
    <row r="16" spans="1:7" x14ac:dyDescent="0.2">
      <c r="A16" s="16" t="s">
        <v>4</v>
      </c>
      <c r="B16" s="10"/>
      <c r="C16" s="17">
        <f ca="1">+C8+C12</f>
        <v>0.3006714360751967</v>
      </c>
      <c r="D16" s="14" t="s">
        <v>39</v>
      </c>
      <c r="E16" s="24">
        <f ca="1">ROUND(2*(E14-$C$15)/$C$16,0)/2+E13</f>
        <v>16724</v>
      </c>
    </row>
    <row r="17" spans="1:19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45337.928294536883</v>
      </c>
    </row>
    <row r="18" spans="1:19" ht="14.25" thickTop="1" thickBot="1" x14ac:dyDescent="0.25">
      <c r="A18" s="16" t="s">
        <v>5</v>
      </c>
      <c r="B18" s="10"/>
      <c r="C18" s="19">
        <f ca="1">+C15</f>
        <v>55327.60336428196</v>
      </c>
      <c r="D18" s="20">
        <f ca="1">+C16</f>
        <v>0.3006714360751967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53896.708000000101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38878.208000000101</v>
      </c>
      <c r="S21">
        <f ca="1">+(O21-G21)^2</f>
        <v>0</v>
      </c>
    </row>
    <row r="22" spans="1:19" x14ac:dyDescent="0.2">
      <c r="A22" s="33" t="s">
        <v>47</v>
      </c>
      <c r="B22" s="34" t="s">
        <v>48</v>
      </c>
      <c r="C22" s="33">
        <v>55327.753700000001</v>
      </c>
      <c r="D22" s="33">
        <v>2.9999999999999997E-4</v>
      </c>
      <c r="E22">
        <f>+(C22-C$7)/C$8</f>
        <v>4759.5069028935295</v>
      </c>
      <c r="F22">
        <f>ROUND(2*E22,0)/2</f>
        <v>4759.5</v>
      </c>
      <c r="G22">
        <f>+C22-(C$7+F22*C$8)</f>
        <v>2.0754998986376449E-3</v>
      </c>
      <c r="I22">
        <f>+G22</f>
        <v>2.0754998986376449E-3</v>
      </c>
      <c r="O22">
        <f ca="1">+C$11+C$12*$F22</f>
        <v>2.0754998986376449E-3</v>
      </c>
      <c r="Q22" s="2">
        <f>+C22-15018.5</f>
        <v>40309.253700000001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2024-02-15T03:49:33Z</dcterms:modified>
</cp:coreProperties>
</file>