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3A1739-2854-43DF-B6BE-070EA9EE44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H21" i="1"/>
  <c r="C17" i="1"/>
  <c r="C11" i="1"/>
  <c r="C12" i="1"/>
  <c r="C16" i="1" l="1"/>
  <c r="D18" i="1" s="1"/>
  <c r="O23" i="1"/>
  <c r="S23" i="1" s="1"/>
  <c r="O21" i="1"/>
  <c r="S21" i="1" s="1"/>
  <c r="O22" i="1"/>
  <c r="S22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<sst xmlns="http://schemas.openxmlformats.org/spreadsheetml/2006/main" count="56" uniqueCount="53">
  <si>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</si>
  <si>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</si>
  <si>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</si>
  <si>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</si>
  <si>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</si>
  <si>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</si>
  <si>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</si>
  <si>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</si>
  <si>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</si>
  <si>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</si>
  <si>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</si>
  <si>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</si>
  <si>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</si>
  <si>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</si>
  <si>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</si>
  <si>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</si>
  <si>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</si>
  <si>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</si>
  <si>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</si>
  <si>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</si>
  <si>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</si>
  <si>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</si>
  <si>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</si>
  <si>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</si>
  <si>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</si>
  <si>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</si>
  <si>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</si>
  <si>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</si>
  <si>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</si>
  <si>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</si>
  <si>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</si>
  <si>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</si>
  <si>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</si>
  <si>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</si>
  <si>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</si>
  <si>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</si>
  <si>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</si>
  <si>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</si>
  <si>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</si>
  <si>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</si>
  <si>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</si>
  <si>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</si>
  <si>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G0954-0418</t>
  </si>
  <si>
    <t>G0954-0418_Her.xls</t>
  </si>
  <si>
    <t>EC</t>
  </si>
  <si>
    <t>Her</t>
  </si>
  <si>
    <t>VSX</t>
  </si>
  <si>
    <t>IBVS 5992</t>
  </si>
  <si>
    <t>I</t>
  </si>
  <si>
    <t>IBVS 6029</t>
  </si>
  <si>
    <t>II</t>
  </si>
  <si>
    <t>V1459 Her / GSC 0954-0418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</si>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</sst>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V1459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E4-4676-8A98-10FBE68FDF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1.8044000185909681E-2</c:v>
                </c:pt>
                <c:pt idx="2">
                  <c:v>2.4278000186313875E-2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E4-4676-8A98-10FBE68FDF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E4-4676-8A98-10FBE68FDF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E4-4676-8A98-10FBE68FDF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E4-4676-8A98-10FBE68FDF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E4-4676-8A98-10FBE68FDF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E4-4676-8A98-10FBE68FDF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-3.7210300996197501E-2</c:v>
                </c:pt>
                <c:pt idx="1">
                  <c:v>1.8044000185909681E-2</c:v>
                </c:pt>
                <c:pt idx="2">
                  <c:v>2.4278000186313875E-2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E4-4676-8A98-10FBE68FDFC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10153</c:v>
                </c:pt>
                <c:pt idx="2">
                  <c:v>11298.5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E4-4676-8A98-10FBE68FD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703016"/>
        <c:axId val="1"/>
      </c:scatterChart>
      <c:valAx>
        <c:axId val="69070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703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68C7448-8C6A-2C31-BD8E-90B669AC7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51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52383.799999999814</v>
      </c>
      <c r="D7" s="30" t="s">
        <v>46</v>
      </c>
    </row>
    <row r="8" spans="1:7" x14ac:dyDescent="0.2">
      <c r="A8" t="s">
        <v>3</v>
      </c>
      <c r="C8" s="37">
        <v>0.32385199999999997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-3.7210300996197501E-2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5.4421649938054942E-6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60355.704504166664</v>
      </c>
    </row>
    <row r="15" spans="1:7" x14ac:dyDescent="0.2">
      <c r="A15" s="12" t="s">
        <v>17</v>
      </c>
      <c r="B15" s="10"/>
      <c r="C15" s="13">
        <f ca="1">(C7+C11)+(C8+C12)*INT(MAX(F21:F3533))</f>
        <v>56042.704171278921</v>
      </c>
      <c r="D15" s="14" t="s">
        <v>38</v>
      </c>
      <c r="E15" s="15">
        <f ca="1">ROUND(2*(E14-$C$7)/$C$8,0)/2+E13</f>
        <v>24617</v>
      </c>
    </row>
    <row r="16" spans="1:7" x14ac:dyDescent="0.2">
      <c r="A16" s="16" t="s">
        <v>4</v>
      </c>
      <c r="B16" s="10"/>
      <c r="C16" s="17">
        <f ca="1">+C8+C12</f>
        <v>0.32385744216499379</v>
      </c>
      <c r="D16" s="14" t="s">
        <v>39</v>
      </c>
      <c r="E16" s="24">
        <f ca="1">ROUND(2*(E14-$C$15)/$C$16,0)/2+E13</f>
        <v>13318.5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45337.895348086728</v>
      </c>
    </row>
    <row r="18" spans="1:19" ht="14.25" thickTop="1" thickBot="1" x14ac:dyDescent="0.25">
      <c r="A18" s="16" t="s">
        <v>5</v>
      </c>
      <c r="B18" s="10"/>
      <c r="C18" s="19">
        <f ca="1">+C15</f>
        <v>56042.704171278921</v>
      </c>
      <c r="D18" s="20">
        <f ca="1">+C16</f>
        <v>0.32385744216499379</v>
      </c>
      <c r="E18" s="21" t="s">
        <v>34</v>
      </c>
    </row>
    <row r="19" spans="1:19" ht="13.5" thickTop="1" x14ac:dyDescent="0.2">
      <c r="A19" s="25" t="s">
        <v>35</v>
      </c>
      <c r="E19" s="26">
        <v>22</v>
      </c>
      <c r="S19">
        <f ca="1">SQRT(SUM(S21:S50)/(COUNT(S21:S50)-1))</f>
        <v>2.6311656164403799E-2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52383.799999999814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-3.7210300996197501E-2</v>
      </c>
      <c r="Q21" s="2">
        <f>+C21-15018.5</f>
        <v>37365.299999999814</v>
      </c>
      <c r="S21">
        <f ca="1">+(O21-G21)^2</f>
        <v>1.3846065002276167E-3</v>
      </c>
    </row>
    <row r="22" spans="1:19" x14ac:dyDescent="0.2">
      <c r="A22" s="33" t="s">
        <v>47</v>
      </c>
      <c r="B22" s="34" t="s">
        <v>48</v>
      </c>
      <c r="C22" s="33">
        <v>55671.8874</v>
      </c>
      <c r="D22" s="33">
        <v>2.9999999999999997E-4</v>
      </c>
      <c r="E22">
        <f>+(C22-C$7)/C$8</f>
        <v>10153.055716809487</v>
      </c>
      <c r="F22">
        <f>ROUND(2*E22,0)/2</f>
        <v>10153</v>
      </c>
      <c r="G22">
        <f>+C22-(C$7+F22*C$8)</f>
        <v>1.8044000185909681E-2</v>
      </c>
      <c r="I22">
        <f>+G22</f>
        <v>1.8044000185909681E-2</v>
      </c>
      <c r="O22">
        <f ca="1">+C$11+C$12*$F22</f>
        <v>1.8044000185909681E-2</v>
      </c>
      <c r="Q22" s="2">
        <f>+C22-15018.5</f>
        <v>40653.3874</v>
      </c>
      <c r="S22">
        <f ca="1">+(O22-G22)^2</f>
        <v>0</v>
      </c>
    </row>
    <row r="23" spans="1:19" x14ac:dyDescent="0.2">
      <c r="A23" s="35" t="s">
        <v>49</v>
      </c>
      <c r="B23" s="36" t="s">
        <v>50</v>
      </c>
      <c r="C23" s="35">
        <v>56042.866099999999</v>
      </c>
      <c r="D23" s="35">
        <v>1E-4</v>
      </c>
      <c r="E23">
        <f>+(C23-C$7)/C$8</f>
        <v>11298.574966343223</v>
      </c>
      <c r="F23">
        <f>ROUND(2*E23,0)/2</f>
        <v>11298.5</v>
      </c>
      <c r="G23">
        <f>+C23-(C$7+F23*C$8)</f>
        <v>2.4278000186313875E-2</v>
      </c>
      <c r="I23">
        <f>+G23</f>
        <v>2.4278000186313875E-2</v>
      </c>
      <c r="O23">
        <f ca="1">+C$11+C$12*$F23</f>
        <v>2.4278000186313875E-2</v>
      </c>
      <c r="Q23" s="2">
        <f>+C23-15018.5</f>
        <v>41024.366099999999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2024-02-15T03:54:29Z</dcterms:modified>
</cp:coreProperties>
</file>