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6E8BDB8-2F9D-4386-8CAE-6F945DDD687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E15" i="1" s="1"/>
  <c r="C17" i="1"/>
  <c r="Q21" i="1"/>
  <c r="C11" i="1"/>
  <c r="C12" i="1"/>
  <c r="C16" i="1" l="1"/>
  <c r="D18" i="1" s="1"/>
  <c r="O22" i="1"/>
  <c r="S22" i="1" s="1"/>
  <c r="O21" i="1"/>
  <c r="S21" i="1" s="1"/>
  <c r="O23" i="1"/>
  <c r="S23" i="1" s="1"/>
  <c r="C15" i="1"/>
  <c r="E16" i="1" s="1"/>
  <c r="C18" i="1" l="1"/>
  <c r="E17" i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<sst xmlns="http://schemas.openxmlformats.org/spreadsheetml/2006/main" count="56" uniqueCount="52">
  <si>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</si>
  <si>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</si>
  <si>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</si>
  <si>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</si>
  <si>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</si>
  <si>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</si>
  <si>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</si>
  <si>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</si>
  <si>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</si>
  <si>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</si>
  <si>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</si>
  <si>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</si>
  <si>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</si>
  <si>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</si>
  <si>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</si>
  <si>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</si>
  <si>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</si>
  <si>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</si>
  <si>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</si>
  <si>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</si>
  <si>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</si>
  <si>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</si>
  <si>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</si>
  <si>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</si>
  <si>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</si>
  <si>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</si>
  <si>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</si>
  <si>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</si>
  <si>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</si>
  <si>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</si>
  <si>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</si>
  <si>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</si>
  <si>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</si>
  <si>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</si>
  <si>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</si>
  <si>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</si>
  <si>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</si>
  <si>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</si>
  <si>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</si>
  <si>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</si>
  <si>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</si>
  <si>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</si>
  <si>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G2094-2056</t>
  </si>
  <si>
    <t>G2094-2056_Her.xls</t>
  </si>
  <si>
    <t>EW</t>
  </si>
  <si>
    <t>Her</t>
  </si>
  <si>
    <t>VSX</t>
  </si>
  <si>
    <t>IBVS 5992</t>
  </si>
  <si>
    <t>II</t>
  </si>
  <si>
    <t>IBVS 6029</t>
  </si>
  <si>
    <t>V1509 Her / GSC 2094-2056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</si>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</sst>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V1509</a:t>
            </a:r>
            <a:r>
              <a:rPr lang="en-AU" baseline="0"/>
              <a:t> Her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4983.5</c:v>
                </c:pt>
                <c:pt idx="2">
                  <c:v>6129.5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1A-4C11-8C71-B96EDC9ADE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4983.5</c:v>
                </c:pt>
                <c:pt idx="2">
                  <c:v>6129.5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3.9999999062274583E-3</c:v>
                </c:pt>
                <c:pt idx="2">
                  <c:v>-7.100000097125303E-3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1A-4C11-8C71-B96EDC9ADE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4983.5</c:v>
                </c:pt>
                <c:pt idx="2">
                  <c:v>6129.5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1A-4C11-8C71-B96EDC9ADE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4983.5</c:v>
                </c:pt>
                <c:pt idx="2">
                  <c:v>6129.5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1A-4C11-8C71-B96EDC9ADE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4983.5</c:v>
                </c:pt>
                <c:pt idx="2">
                  <c:v>6129.5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1A-4C11-8C71-B96EDC9ADE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4983.5</c:v>
                </c:pt>
                <c:pt idx="2">
                  <c:v>6129.5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1A-4C11-8C71-B96EDC9ADE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4983.5</c:v>
                </c:pt>
                <c:pt idx="2">
                  <c:v>6129.5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1A-4C11-8C71-B96EDC9ADE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4983.5</c:v>
                </c:pt>
                <c:pt idx="2">
                  <c:v>6129.5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5.2269502538608334E-2</c:v>
                </c:pt>
                <c:pt idx="1">
                  <c:v>3.9999999062274583E-3</c:v>
                </c:pt>
                <c:pt idx="2">
                  <c:v>-7.100000097125303E-3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1A-4C11-8C71-B96EDC9ADEA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4983.5</c:v>
                </c:pt>
                <c:pt idx="2">
                  <c:v>6129.5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1A-4C11-8C71-B96EDC9AD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349328"/>
        <c:axId val="1"/>
      </c:scatterChart>
      <c:valAx>
        <c:axId val="59534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349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432439C-AEED-83D9-D36F-31332EEBA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54175.904000000097</v>
      </c>
      <c r="D7" s="30" t="s">
        <v>46</v>
      </c>
    </row>
    <row r="8" spans="1:7" x14ac:dyDescent="0.2">
      <c r="A8" t="s">
        <v>3</v>
      </c>
      <c r="C8" s="37">
        <v>0.31159999999999999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5.2269502538608334E-2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-9.68586387727117E-6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60355.710521527777</v>
      </c>
    </row>
    <row r="15" spans="1:7" x14ac:dyDescent="0.2">
      <c r="A15" s="12" t="s">
        <v>17</v>
      </c>
      <c r="B15" s="10"/>
      <c r="C15" s="13">
        <f ca="1">(C7+C11)+(C8+C12)*INT(MAX(F21:F3533))</f>
        <v>56085.693304842927</v>
      </c>
      <c r="D15" s="14" t="s">
        <v>38</v>
      </c>
      <c r="E15" s="15">
        <f ca="1">ROUND(2*(E14-$C$7)/$C$8,0)/2+E13</f>
        <v>19833.5</v>
      </c>
    </row>
    <row r="16" spans="1:7" x14ac:dyDescent="0.2">
      <c r="A16" s="16" t="s">
        <v>4</v>
      </c>
      <c r="B16" s="10"/>
      <c r="C16" s="17">
        <f ca="1">+C8+C12</f>
        <v>0.3115903141361227</v>
      </c>
      <c r="D16" s="14" t="s">
        <v>39</v>
      </c>
      <c r="E16" s="24">
        <f ca="1">ROUND(2*(E14-$C$15)/$C$16,0)/2+E13</f>
        <v>13705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45337.934393411822</v>
      </c>
    </row>
    <row r="18" spans="1:19" ht="14.25" thickTop="1" thickBot="1" x14ac:dyDescent="0.25">
      <c r="A18" s="16" t="s">
        <v>5</v>
      </c>
      <c r="B18" s="10"/>
      <c r="C18" s="19">
        <f ca="1">+C15</f>
        <v>56085.693304842927</v>
      </c>
      <c r="D18" s="20">
        <f ca="1">+C16</f>
        <v>0.3115903141361227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3.6960119694297418E-2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54175.904000000097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5.2269502538608334E-2</v>
      </c>
      <c r="Q21" s="2">
        <f>+C21-15018.5</f>
        <v>39157.404000000097</v>
      </c>
      <c r="S21">
        <f ca="1">+(O21-G21)^2</f>
        <v>2.7321008956335832E-3</v>
      </c>
    </row>
    <row r="22" spans="1:19" x14ac:dyDescent="0.2">
      <c r="A22" s="33" t="s">
        <v>47</v>
      </c>
      <c r="B22" s="34" t="s">
        <v>48</v>
      </c>
      <c r="C22" s="33">
        <v>55728.766600000003</v>
      </c>
      <c r="D22" s="33">
        <v>8.9999999999999998E-4</v>
      </c>
      <c r="E22">
        <f>+(C22-C$7)/C$8</f>
        <v>4983.5128369701724</v>
      </c>
      <c r="F22">
        <f>ROUND(2*E22,0)/2</f>
        <v>4983.5</v>
      </c>
      <c r="G22">
        <f>+C22-(C$7+F22*C$8)</f>
        <v>3.9999999062274583E-3</v>
      </c>
      <c r="I22">
        <f>+G22</f>
        <v>3.9999999062274583E-3</v>
      </c>
      <c r="O22">
        <f ca="1">+C$11+C$12*$F22</f>
        <v>3.9999999062274583E-3</v>
      </c>
      <c r="Q22" s="2">
        <f>+C22-15018.5</f>
        <v>40710.266600000003</v>
      </c>
      <c r="S22">
        <f ca="1">+(O22-G22)^2</f>
        <v>0</v>
      </c>
    </row>
    <row r="23" spans="1:19" x14ac:dyDescent="0.2">
      <c r="A23" s="35" t="s">
        <v>49</v>
      </c>
      <c r="B23" s="36" t="s">
        <v>48</v>
      </c>
      <c r="C23" s="35">
        <v>56085.849099999999</v>
      </c>
      <c r="D23" s="35">
        <v>5.0000000000000001E-4</v>
      </c>
      <c r="E23">
        <f>+(C23-C$7)/C$8</f>
        <v>6129.4772143770942</v>
      </c>
      <c r="F23">
        <f>ROUND(2*E23,0)/2</f>
        <v>6129.5</v>
      </c>
      <c r="G23">
        <f>+C23-(C$7+F23*C$8)</f>
        <v>-7.100000097125303E-3</v>
      </c>
      <c r="I23">
        <f>+G23</f>
        <v>-7.100000097125303E-3</v>
      </c>
      <c r="O23">
        <f ca="1">+C$11+C$12*$F23</f>
        <v>-7.100000097125303E-3</v>
      </c>
      <c r="Q23" s="2">
        <f>+C23-15018.5</f>
        <v>41067.349099999999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2024-02-15T04:03:09Z</dcterms:modified>
</cp:coreProperties>
</file>