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72A360-D804-4528-A4AF-BFA42FED0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111" i="3" l="1"/>
  <c r="F111" i="3"/>
  <c r="G111" i="3" s="1"/>
  <c r="K111" i="3" s="1"/>
  <c r="Q111" i="3"/>
  <c r="E109" i="3"/>
  <c r="F109" i="3" s="1"/>
  <c r="G109" i="3" s="1"/>
  <c r="K109" i="3" s="1"/>
  <c r="Q109" i="3"/>
  <c r="E110" i="3"/>
  <c r="F110" i="3"/>
  <c r="G110" i="3" s="1"/>
  <c r="K110" i="3" s="1"/>
  <c r="Q110" i="3"/>
  <c r="Q108" i="3"/>
  <c r="Q107" i="3"/>
  <c r="Q97" i="3"/>
  <c r="Q98" i="3"/>
  <c r="Q99" i="3"/>
  <c r="Q101" i="3"/>
  <c r="Q105" i="3"/>
  <c r="Q106" i="3"/>
  <c r="Q102" i="3"/>
  <c r="Q103" i="3"/>
  <c r="Q104" i="3"/>
  <c r="Q100" i="3"/>
  <c r="Q93" i="3"/>
  <c r="Q94" i="3"/>
  <c r="Q95" i="3"/>
  <c r="Q96" i="3"/>
  <c r="D9" i="3"/>
  <c r="C9" i="3"/>
  <c r="Q42" i="3"/>
  <c r="Q47" i="3"/>
  <c r="Q48" i="3"/>
  <c r="Q49" i="3"/>
  <c r="Q50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" i="4"/>
  <c r="C36" i="4"/>
  <c r="G56" i="4"/>
  <c r="C56" i="4"/>
  <c r="G55" i="4"/>
  <c r="C55" i="4"/>
  <c r="G54" i="4"/>
  <c r="C54" i="4"/>
  <c r="G53" i="4"/>
  <c r="C53" i="4"/>
  <c r="G35" i="4"/>
  <c r="C35" i="4"/>
  <c r="G34" i="4"/>
  <c r="C34" i="4"/>
  <c r="G33" i="4"/>
  <c r="C33" i="4"/>
  <c r="G32" i="4"/>
  <c r="C32" i="4"/>
  <c r="G52" i="4"/>
  <c r="C5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51" i="4"/>
  <c r="B51" i="4"/>
  <c r="F51" i="4"/>
  <c r="D51" i="4"/>
  <c r="A51" i="4"/>
  <c r="H50" i="4"/>
  <c r="B50" i="4"/>
  <c r="F50" i="4"/>
  <c r="D50" i="4"/>
  <c r="A50" i="4"/>
  <c r="H49" i="4"/>
  <c r="B49" i="4"/>
  <c r="F49" i="4"/>
  <c r="D49" i="4"/>
  <c r="A49" i="4"/>
  <c r="H48" i="4"/>
  <c r="B48" i="4"/>
  <c r="F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" i="4"/>
  <c r="D36" i="4"/>
  <c r="B36" i="4"/>
  <c r="A36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52" i="4"/>
  <c r="B52" i="4"/>
  <c r="D52" i="4"/>
  <c r="A5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90" i="3"/>
  <c r="Q92" i="3"/>
  <c r="F16" i="3"/>
  <c r="Q87" i="3"/>
  <c r="Q88" i="3"/>
  <c r="Q89" i="3"/>
  <c r="Q91" i="3"/>
  <c r="Q83" i="3"/>
  <c r="Q84" i="3"/>
  <c r="Q85" i="3"/>
  <c r="Q77" i="3"/>
  <c r="Q78" i="3"/>
  <c r="Q79" i="3"/>
  <c r="Q80" i="3"/>
  <c r="Q81" i="3"/>
  <c r="Q82" i="3"/>
  <c r="Q86" i="3"/>
  <c r="C17" i="3"/>
  <c r="C7" i="3"/>
  <c r="E108" i="3" s="1"/>
  <c r="F108" i="3" s="1"/>
  <c r="G108" i="3" s="1"/>
  <c r="K108" i="3" s="1"/>
  <c r="E97" i="3"/>
  <c r="F97" i="3" s="1"/>
  <c r="G97" i="3" s="1"/>
  <c r="K97" i="3" s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51" i="3"/>
  <c r="C7" i="2"/>
  <c r="C8" i="2"/>
  <c r="E21" i="2"/>
  <c r="F21" i="2"/>
  <c r="G21" i="2"/>
  <c r="H21" i="2"/>
  <c r="Q21" i="2"/>
  <c r="Q22" i="2"/>
  <c r="Q23" i="2"/>
  <c r="Q24" i="2"/>
  <c r="Q25" i="2"/>
  <c r="Q26" i="2"/>
  <c r="Q27" i="2"/>
  <c r="Q28" i="2"/>
  <c r="Q29" i="2"/>
  <c r="Q30" i="2"/>
  <c r="Q31" i="2"/>
  <c r="E32" i="2"/>
  <c r="F32" i="2"/>
  <c r="G32" i="2"/>
  <c r="J32" i="2"/>
  <c r="Q32" i="2"/>
  <c r="Q33" i="2"/>
  <c r="E34" i="2"/>
  <c r="F34" i="2"/>
  <c r="Q34" i="2"/>
  <c r="E35" i="2"/>
  <c r="F35" i="2"/>
  <c r="G35" i="2"/>
  <c r="J35" i="2"/>
  <c r="Q35" i="2"/>
  <c r="Q36" i="2"/>
  <c r="Q37" i="2"/>
  <c r="E38" i="2"/>
  <c r="F38" i="2"/>
  <c r="G38" i="2"/>
  <c r="I38" i="2"/>
  <c r="Q38" i="2"/>
  <c r="Q39" i="2"/>
  <c r="E40" i="2"/>
  <c r="F40" i="2"/>
  <c r="G40" i="2"/>
  <c r="I40" i="2"/>
  <c r="Q40" i="2"/>
  <c r="Q41" i="2"/>
  <c r="E42" i="2"/>
  <c r="F42" i="2"/>
  <c r="G42" i="2"/>
  <c r="Q42" i="2"/>
  <c r="E43" i="2"/>
  <c r="F43" i="2"/>
  <c r="G43" i="2"/>
  <c r="I43" i="2"/>
  <c r="Q43" i="2"/>
  <c r="Q44" i="2"/>
  <c r="Q45" i="2"/>
  <c r="E46" i="2"/>
  <c r="F46" i="2"/>
  <c r="Q46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C8" i="1"/>
  <c r="C7" i="1"/>
  <c r="E35" i="1"/>
  <c r="F35" i="1"/>
  <c r="G35" i="1"/>
  <c r="J35" i="1"/>
  <c r="E40" i="1"/>
  <c r="F40" i="1"/>
  <c r="G40" i="1"/>
  <c r="I40" i="1"/>
  <c r="Q21" i="1"/>
  <c r="E27" i="3"/>
  <c r="F27" i="3" s="1"/>
  <c r="G27" i="3" s="1"/>
  <c r="I27" i="3" s="1"/>
  <c r="E30" i="2"/>
  <c r="F30" i="2"/>
  <c r="G30" i="2"/>
  <c r="J30" i="2"/>
  <c r="E23" i="3"/>
  <c r="E91" i="3"/>
  <c r="E50" i="4" s="1"/>
  <c r="E79" i="3"/>
  <c r="E39" i="4" s="1"/>
  <c r="E60" i="3"/>
  <c r="F60" i="3" s="1"/>
  <c r="G60" i="3" s="1"/>
  <c r="K60" i="3" s="1"/>
  <c r="E56" i="3"/>
  <c r="F56" i="3" s="1"/>
  <c r="G56" i="3" s="1"/>
  <c r="I56" i="3" s="1"/>
  <c r="E52" i="3"/>
  <c r="E57" i="4" s="1"/>
  <c r="E86" i="3"/>
  <c r="E46" i="4" s="1"/>
  <c r="E82" i="3"/>
  <c r="F82" i="3" s="1"/>
  <c r="G82" i="3" s="1"/>
  <c r="K82" i="3" s="1"/>
  <c r="E75" i="3"/>
  <c r="F75" i="3" s="1"/>
  <c r="G75" i="3" s="1"/>
  <c r="K75" i="3" s="1"/>
  <c r="E67" i="3"/>
  <c r="E72" i="4" s="1"/>
  <c r="E63" i="3"/>
  <c r="F63" i="3" s="1"/>
  <c r="G63" i="3" s="1"/>
  <c r="K63" i="3" s="1"/>
  <c r="E59" i="3"/>
  <c r="F59" i="3" s="1"/>
  <c r="G59" i="3" s="1"/>
  <c r="K59" i="3" s="1"/>
  <c r="E50" i="3"/>
  <c r="E56" i="4" s="1"/>
  <c r="E23" i="1"/>
  <c r="F23" i="1"/>
  <c r="E21" i="3"/>
  <c r="E11" i="4" s="1"/>
  <c r="E24" i="3"/>
  <c r="F24" i="3" s="1"/>
  <c r="G24" i="3" s="1"/>
  <c r="I24" i="3" s="1"/>
  <c r="E29" i="3"/>
  <c r="F29" i="3" s="1"/>
  <c r="G29" i="3" s="1"/>
  <c r="I29" i="3" s="1"/>
  <c r="E30" i="3"/>
  <c r="F30" i="3" s="1"/>
  <c r="G30" i="3" s="1"/>
  <c r="I30" i="3" s="1"/>
  <c r="E31" i="3"/>
  <c r="F31" i="3" s="1"/>
  <c r="G31" i="3" s="1"/>
  <c r="I31" i="3" s="1"/>
  <c r="E32" i="3"/>
  <c r="F32" i="3" s="1"/>
  <c r="G32" i="3" s="1"/>
  <c r="I32" i="3" s="1"/>
  <c r="E33" i="3"/>
  <c r="F33" i="3" s="1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E26" i="4" s="1"/>
  <c r="E37" i="3"/>
  <c r="F37" i="3" s="1"/>
  <c r="G37" i="3" s="1"/>
  <c r="I37" i="3" s="1"/>
  <c r="E38" i="3"/>
  <c r="F38" i="3" s="1"/>
  <c r="G38" i="3" s="1"/>
  <c r="I38" i="3" s="1"/>
  <c r="E39" i="3"/>
  <c r="E29" i="4" s="1"/>
  <c r="F39" i="3"/>
  <c r="G39" i="3" s="1"/>
  <c r="I39" i="3" s="1"/>
  <c r="E40" i="3"/>
  <c r="E30" i="4" s="1"/>
  <c r="E41" i="3"/>
  <c r="E89" i="3"/>
  <c r="F89" i="3"/>
  <c r="G89" i="3" s="1"/>
  <c r="K89" i="3" s="1"/>
  <c r="E85" i="3"/>
  <c r="F85" i="3" s="1"/>
  <c r="G85" i="3" s="1"/>
  <c r="K85" i="3" s="1"/>
  <c r="E81" i="3"/>
  <c r="F81" i="3" s="1"/>
  <c r="G81" i="3" s="1"/>
  <c r="K81" i="3" s="1"/>
  <c r="E77" i="3"/>
  <c r="E37" i="4" s="1"/>
  <c r="E74" i="3"/>
  <c r="F74" i="3" s="1"/>
  <c r="G74" i="3" s="1"/>
  <c r="K74" i="3" s="1"/>
  <c r="E66" i="3"/>
  <c r="E71" i="4" s="1"/>
  <c r="F66" i="3"/>
  <c r="G66" i="3" s="1"/>
  <c r="K66" i="3" s="1"/>
  <c r="E62" i="3"/>
  <c r="F62" i="3" s="1"/>
  <c r="G62" i="3" s="1"/>
  <c r="K62" i="3" s="1"/>
  <c r="E54" i="3"/>
  <c r="F54" i="3"/>
  <c r="G54" i="3" s="1"/>
  <c r="I54" i="3" s="1"/>
  <c r="E49" i="3"/>
  <c r="F49" i="3" s="1"/>
  <c r="G49" i="3" s="1"/>
  <c r="I49" i="3" s="1"/>
  <c r="E28" i="4"/>
  <c r="E24" i="4"/>
  <c r="E21" i="4"/>
  <c r="E26" i="1"/>
  <c r="F26" i="1"/>
  <c r="E37" i="1"/>
  <c r="F37" i="1"/>
  <c r="G37" i="1"/>
  <c r="I37" i="1"/>
  <c r="E44" i="1"/>
  <c r="F44" i="1"/>
  <c r="G44" i="1"/>
  <c r="J44" i="1"/>
  <c r="E28" i="1"/>
  <c r="F28" i="1"/>
  <c r="E39" i="1"/>
  <c r="F39" i="1"/>
  <c r="G39" i="1"/>
  <c r="I39" i="1"/>
  <c r="E27" i="1"/>
  <c r="F27" i="1"/>
  <c r="G27" i="1"/>
  <c r="J27" i="1"/>
  <c r="E30" i="1"/>
  <c r="F30" i="1"/>
  <c r="E46" i="1"/>
  <c r="F46" i="1"/>
  <c r="E45" i="1"/>
  <c r="F45" i="1"/>
  <c r="G45" i="1"/>
  <c r="J45" i="1"/>
  <c r="E33" i="1"/>
  <c r="F33" i="1"/>
  <c r="G33" i="1"/>
  <c r="J33" i="1"/>
  <c r="E41" i="1"/>
  <c r="F41" i="1"/>
  <c r="G41" i="1"/>
  <c r="I41" i="1"/>
  <c r="G26" i="1"/>
  <c r="J26" i="1"/>
  <c r="E32" i="1"/>
  <c r="F32" i="1"/>
  <c r="G32" i="1"/>
  <c r="J32" i="1"/>
  <c r="E29" i="1"/>
  <c r="F29" i="1"/>
  <c r="E20" i="4"/>
  <c r="G23" i="1"/>
  <c r="J23" i="1"/>
  <c r="E36" i="1"/>
  <c r="F36" i="1"/>
  <c r="G36" i="1"/>
  <c r="I36" i="1"/>
  <c r="G46" i="1"/>
  <c r="N46" i="1"/>
  <c r="E31" i="1"/>
  <c r="F31" i="1"/>
  <c r="G31" i="1"/>
  <c r="J31" i="1"/>
  <c r="E43" i="1"/>
  <c r="F43" i="1"/>
  <c r="G30" i="1"/>
  <c r="J30" i="1"/>
  <c r="E22" i="1"/>
  <c r="F22" i="1"/>
  <c r="G22" i="1"/>
  <c r="J22" i="1"/>
  <c r="E80" i="3"/>
  <c r="E40" i="4" s="1"/>
  <c r="E65" i="3"/>
  <c r="E70" i="4"/>
  <c r="E48" i="3"/>
  <c r="F48" i="3" s="1"/>
  <c r="G48" i="3" s="1"/>
  <c r="I48" i="3" s="1"/>
  <c r="E94" i="3"/>
  <c r="F94" i="3" s="1"/>
  <c r="G94" i="3" s="1"/>
  <c r="K94" i="3" s="1"/>
  <c r="E51" i="3"/>
  <c r="E36" i="4" s="1"/>
  <c r="E61" i="3"/>
  <c r="F61" i="3"/>
  <c r="G61" i="3" s="1"/>
  <c r="K61" i="3" s="1"/>
  <c r="E92" i="3"/>
  <c r="F92" i="3" s="1"/>
  <c r="G92" i="3" s="1"/>
  <c r="K92" i="3" s="1"/>
  <c r="E96" i="3"/>
  <c r="F96" i="3"/>
  <c r="G96" i="3" s="1"/>
  <c r="K96" i="3" s="1"/>
  <c r="E26" i="2"/>
  <c r="F26" i="2"/>
  <c r="G26" i="2"/>
  <c r="J26" i="2"/>
  <c r="E41" i="2"/>
  <c r="F41" i="2"/>
  <c r="G41" i="2"/>
  <c r="I41" i="2"/>
  <c r="I39" i="2"/>
  <c r="E33" i="2"/>
  <c r="F33" i="2"/>
  <c r="G33" i="2"/>
  <c r="J33" i="2"/>
  <c r="E88" i="3"/>
  <c r="F88" i="3"/>
  <c r="E73" i="3"/>
  <c r="F73" i="3"/>
  <c r="G73" i="3" s="1"/>
  <c r="K73" i="3" s="1"/>
  <c r="E57" i="3"/>
  <c r="F57" i="3" s="1"/>
  <c r="G57" i="3" s="1"/>
  <c r="K57" i="3" s="1"/>
  <c r="E93" i="3"/>
  <c r="F93" i="3" s="1"/>
  <c r="G93" i="3" s="1"/>
  <c r="K93" i="3" s="1"/>
  <c r="E24" i="2"/>
  <c r="F24" i="2"/>
  <c r="G24" i="2"/>
  <c r="J24" i="2"/>
  <c r="G46" i="2"/>
  <c r="N46" i="2"/>
  <c r="E44" i="2"/>
  <c r="F44" i="2"/>
  <c r="G44" i="2"/>
  <c r="J44" i="2"/>
  <c r="I42" i="2"/>
  <c r="E36" i="2"/>
  <c r="F36" i="2"/>
  <c r="G36" i="2"/>
  <c r="I36" i="2"/>
  <c r="G34" i="2"/>
  <c r="J34" i="2"/>
  <c r="E31" i="2"/>
  <c r="F31" i="2"/>
  <c r="G31" i="2"/>
  <c r="E27" i="2"/>
  <c r="F27" i="2"/>
  <c r="G27" i="2"/>
  <c r="J27" i="2"/>
  <c r="E23" i="2"/>
  <c r="F23" i="2"/>
  <c r="G23" i="2"/>
  <c r="J23" i="2"/>
  <c r="E22" i="2"/>
  <c r="F22" i="2"/>
  <c r="G22" i="2"/>
  <c r="J22" i="2"/>
  <c r="E39" i="2"/>
  <c r="F39" i="2"/>
  <c r="G39" i="2"/>
  <c r="E44" i="3"/>
  <c r="F44" i="3"/>
  <c r="G44" i="3" s="1"/>
  <c r="I44" i="3" s="1"/>
  <c r="E46" i="3"/>
  <c r="E35" i="4" s="1"/>
  <c r="E84" i="3"/>
  <c r="F84" i="3" s="1"/>
  <c r="G84" i="3" s="1"/>
  <c r="K84" i="3" s="1"/>
  <c r="E69" i="3"/>
  <c r="E74" i="4" s="1"/>
  <c r="E53" i="3"/>
  <c r="E58" i="4" s="1"/>
  <c r="F53" i="3"/>
  <c r="G53" i="3" s="1"/>
  <c r="I53" i="3" s="1"/>
  <c r="E95" i="3"/>
  <c r="F95" i="3"/>
  <c r="G95" i="3" s="1"/>
  <c r="K95" i="3" s="1"/>
  <c r="F65" i="3"/>
  <c r="E33" i="4"/>
  <c r="E54" i="4"/>
  <c r="E66" i="4"/>
  <c r="E51" i="4"/>
  <c r="F69" i="3"/>
  <c r="G69" i="3" s="1"/>
  <c r="I69" i="3" s="1"/>
  <c r="G88" i="3"/>
  <c r="J88" i="3" s="1"/>
  <c r="E48" i="4"/>
  <c r="E62" i="4"/>
  <c r="U65" i="3"/>
  <c r="E23" i="4"/>
  <c r="E68" i="4"/>
  <c r="J31" i="2"/>
  <c r="E19" i="4"/>
  <c r="E25" i="4"/>
  <c r="E31" i="4"/>
  <c r="F41" i="3"/>
  <c r="G41" i="3"/>
  <c r="I41" i="3" s="1"/>
  <c r="F23" i="3"/>
  <c r="G23" i="3" s="1"/>
  <c r="I23" i="3" s="1"/>
  <c r="E13" i="4"/>
  <c r="E59" i="4"/>
  <c r="E78" i="4"/>
  <c r="E61" i="4"/>
  <c r="E41" i="4"/>
  <c r="E67" i="4"/>
  <c r="E42" i="4"/>
  <c r="E101" i="3"/>
  <c r="F101" i="3"/>
  <c r="G101" i="3" s="1"/>
  <c r="K101" i="3" s="1"/>
  <c r="E34" i="1"/>
  <c r="F34" i="1"/>
  <c r="G34" i="1"/>
  <c r="J34" i="1"/>
  <c r="G43" i="1"/>
  <c r="I43" i="1"/>
  <c r="G28" i="1"/>
  <c r="J28" i="1"/>
  <c r="E38" i="1"/>
  <c r="F38" i="1"/>
  <c r="G38" i="1"/>
  <c r="I38" i="1"/>
  <c r="G29" i="1"/>
  <c r="J29" i="1"/>
  <c r="E24" i="1"/>
  <c r="F24" i="1"/>
  <c r="G24" i="1"/>
  <c r="J24" i="1"/>
  <c r="E21" i="1"/>
  <c r="F21" i="1"/>
  <c r="G21" i="1"/>
  <c r="E42" i="1"/>
  <c r="F42" i="1"/>
  <c r="G42" i="1"/>
  <c r="I42" i="1"/>
  <c r="E58" i="3"/>
  <c r="E63" i="4" s="1"/>
  <c r="F58" i="3"/>
  <c r="G58" i="3" s="1"/>
  <c r="I58" i="3" s="1"/>
  <c r="E70" i="3"/>
  <c r="E25" i="3"/>
  <c r="F25" i="3" s="1"/>
  <c r="G25" i="3" s="1"/>
  <c r="I25" i="3" s="1"/>
  <c r="E22" i="3"/>
  <c r="F22" i="3"/>
  <c r="G22" i="3" s="1"/>
  <c r="I22" i="3" s="1"/>
  <c r="E28" i="2"/>
  <c r="F28" i="2"/>
  <c r="G28" i="2"/>
  <c r="J28" i="2"/>
  <c r="E78" i="3"/>
  <c r="F78" i="3"/>
  <c r="G78" i="3"/>
  <c r="K78" i="3" s="1"/>
  <c r="E47" i="3"/>
  <c r="E68" i="3"/>
  <c r="F68" i="3" s="1"/>
  <c r="G68" i="3" s="1"/>
  <c r="K68" i="3" s="1"/>
  <c r="E87" i="3"/>
  <c r="F87" i="3" s="1"/>
  <c r="G87" i="3" s="1"/>
  <c r="K87" i="3" s="1"/>
  <c r="E37" i="2"/>
  <c r="F37" i="2"/>
  <c r="G37" i="2"/>
  <c r="I37" i="2"/>
  <c r="E102" i="3"/>
  <c r="F102" i="3" s="1"/>
  <c r="G102" i="3" s="1"/>
  <c r="K102" i="3" s="1"/>
  <c r="E45" i="3"/>
  <c r="F45" i="3" s="1"/>
  <c r="G45" i="3" s="1"/>
  <c r="I45" i="3" s="1"/>
  <c r="E105" i="3"/>
  <c r="F105" i="3"/>
  <c r="G105" i="3" s="1"/>
  <c r="K105" i="3" s="1"/>
  <c r="E103" i="3"/>
  <c r="F103" i="3"/>
  <c r="G103" i="3" s="1"/>
  <c r="K103" i="3" s="1"/>
  <c r="E25" i="1"/>
  <c r="F25" i="1"/>
  <c r="G25" i="1"/>
  <c r="J25" i="1"/>
  <c r="E49" i="4"/>
  <c r="E42" i="3"/>
  <c r="E52" i="4" s="1"/>
  <c r="E72" i="3"/>
  <c r="E77" i="4" s="1"/>
  <c r="E45" i="2"/>
  <c r="F45" i="2"/>
  <c r="G45" i="2"/>
  <c r="J45" i="2"/>
  <c r="E29" i="2"/>
  <c r="F29" i="2"/>
  <c r="G29" i="2"/>
  <c r="J29" i="2"/>
  <c r="E25" i="2"/>
  <c r="F25" i="2"/>
  <c r="G25" i="2"/>
  <c r="J25" i="2"/>
  <c r="E100" i="3"/>
  <c r="F100" i="3" s="1"/>
  <c r="G100" i="3" s="1"/>
  <c r="K100" i="3" s="1"/>
  <c r="E43" i="3"/>
  <c r="F43" i="3" s="1"/>
  <c r="G43" i="3" s="1"/>
  <c r="I43" i="3" s="1"/>
  <c r="E99" i="3"/>
  <c r="F99" i="3"/>
  <c r="G99" i="3" s="1"/>
  <c r="K99" i="3" s="1"/>
  <c r="E106" i="3"/>
  <c r="F106" i="3"/>
  <c r="G106" i="3" s="1"/>
  <c r="K106" i="3" s="1"/>
  <c r="E104" i="3"/>
  <c r="F104" i="3" s="1"/>
  <c r="G104" i="3" s="1"/>
  <c r="K104" i="3" s="1"/>
  <c r="F72" i="3"/>
  <c r="G72" i="3" s="1"/>
  <c r="K72" i="3" s="1"/>
  <c r="F70" i="3"/>
  <c r="G70" i="3" s="1"/>
  <c r="K70" i="3" s="1"/>
  <c r="E75" i="4"/>
  <c r="E38" i="4"/>
  <c r="E53" i="4"/>
  <c r="F47" i="3"/>
  <c r="G47" i="3"/>
  <c r="I47" i="3" s="1"/>
  <c r="E15" i="4"/>
  <c r="E34" i="4"/>
  <c r="C11" i="1"/>
  <c r="C12" i="1"/>
  <c r="C16" i="1"/>
  <c r="D18" i="1"/>
  <c r="H21" i="1"/>
  <c r="E12" i="4"/>
  <c r="C12" i="2"/>
  <c r="C16" i="2"/>
  <c r="D18" i="2"/>
  <c r="C11" i="2"/>
  <c r="O31" i="2"/>
  <c r="O43" i="2"/>
  <c r="O34" i="2"/>
  <c r="O22" i="2"/>
  <c r="O36" i="2"/>
  <c r="O25" i="2"/>
  <c r="O28" i="2"/>
  <c r="O44" i="2"/>
  <c r="O37" i="2"/>
  <c r="O41" i="2"/>
  <c r="O45" i="2"/>
  <c r="O40" i="2"/>
  <c r="C15" i="2"/>
  <c r="C18" i="2"/>
  <c r="O26" i="2"/>
  <c r="O29" i="2"/>
  <c r="O23" i="2"/>
  <c r="O30" i="2"/>
  <c r="O33" i="2"/>
  <c r="O21" i="2"/>
  <c r="O38" i="2"/>
  <c r="O32" i="2"/>
  <c r="O46" i="2"/>
  <c r="O39" i="2"/>
  <c r="O24" i="2"/>
  <c r="O35" i="2"/>
  <c r="O42" i="2"/>
  <c r="O27" i="2"/>
  <c r="O42" i="1"/>
  <c r="O32" i="1"/>
  <c r="O44" i="1"/>
  <c r="O31" i="1"/>
  <c r="O40" i="1"/>
  <c r="O43" i="1"/>
  <c r="O22" i="1"/>
  <c r="O28" i="1"/>
  <c r="O30" i="1"/>
  <c r="O23" i="1"/>
  <c r="O39" i="1"/>
  <c r="O37" i="1"/>
  <c r="O27" i="1"/>
  <c r="O45" i="1"/>
  <c r="O46" i="1"/>
  <c r="O21" i="1"/>
  <c r="O24" i="1"/>
  <c r="O36" i="1"/>
  <c r="O26" i="1"/>
  <c r="O41" i="1"/>
  <c r="O38" i="1"/>
  <c r="O34" i="1"/>
  <c r="O29" i="1"/>
  <c r="C15" i="1"/>
  <c r="C18" i="1"/>
  <c r="O25" i="1"/>
  <c r="O33" i="1"/>
  <c r="O35" i="1"/>
  <c r="E73" i="4" l="1"/>
  <c r="F51" i="3"/>
  <c r="G51" i="3" s="1"/>
  <c r="I51" i="3" s="1"/>
  <c r="F46" i="3"/>
  <c r="G46" i="3" s="1"/>
  <c r="I46" i="3" s="1"/>
  <c r="E83" i="3"/>
  <c r="E79" i="4"/>
  <c r="E64" i="4"/>
  <c r="E98" i="3"/>
  <c r="F98" i="3" s="1"/>
  <c r="G98" i="3" s="1"/>
  <c r="K98" i="3" s="1"/>
  <c r="E47" i="4"/>
  <c r="E65" i="4"/>
  <c r="F50" i="3"/>
  <c r="G50" i="3" s="1"/>
  <c r="I50" i="3" s="1"/>
  <c r="F67" i="3"/>
  <c r="G67" i="3" s="1"/>
  <c r="K67" i="3" s="1"/>
  <c r="F86" i="3"/>
  <c r="G86" i="3" s="1"/>
  <c r="K86" i="3" s="1"/>
  <c r="F17" i="3"/>
  <c r="F42" i="3"/>
  <c r="G42" i="3" s="1"/>
  <c r="K42" i="3" s="1"/>
  <c r="F80" i="3"/>
  <c r="G80" i="3" s="1"/>
  <c r="K80" i="3" s="1"/>
  <c r="E55" i="4"/>
  <c r="E28" i="3"/>
  <c r="F28" i="3" s="1"/>
  <c r="G28" i="3" s="1"/>
  <c r="I28" i="3" s="1"/>
  <c r="E64" i="3"/>
  <c r="E107" i="3"/>
  <c r="F107" i="3" s="1"/>
  <c r="G107" i="3" s="1"/>
  <c r="K107" i="3" s="1"/>
  <c r="E27" i="4"/>
  <c r="E80" i="4"/>
  <c r="F77" i="3"/>
  <c r="G77" i="3" s="1"/>
  <c r="K77" i="3" s="1"/>
  <c r="E26" i="3"/>
  <c r="E16" i="4" s="1"/>
  <c r="E55" i="3"/>
  <c r="E71" i="3"/>
  <c r="E90" i="3"/>
  <c r="F90" i="3" s="1"/>
  <c r="G90" i="3" s="1"/>
  <c r="K90" i="3" s="1"/>
  <c r="E76" i="3"/>
  <c r="E32" i="4"/>
  <c r="F52" i="3"/>
  <c r="G52" i="3" s="1"/>
  <c r="I52" i="3" s="1"/>
  <c r="F79" i="3"/>
  <c r="G79" i="3" s="1"/>
  <c r="K79" i="3" s="1"/>
  <c r="E14" i="4"/>
  <c r="E17" i="4"/>
  <c r="F26" i="3"/>
  <c r="G26" i="3" s="1"/>
  <c r="I26" i="3" s="1"/>
  <c r="F21" i="3"/>
  <c r="G21" i="3" s="1"/>
  <c r="H21" i="3" s="1"/>
  <c r="F91" i="3"/>
  <c r="G91" i="3" s="1"/>
  <c r="E18" i="4"/>
  <c r="E22" i="4"/>
  <c r="E45" i="4"/>
  <c r="F40" i="3"/>
  <c r="G40" i="3" s="1"/>
  <c r="I40" i="3" s="1"/>
  <c r="F36" i="3"/>
  <c r="G36" i="3" s="1"/>
  <c r="I36" i="3" s="1"/>
  <c r="F55" i="3" l="1"/>
  <c r="G55" i="3" s="1"/>
  <c r="I55" i="3" s="1"/>
  <c r="E60" i="4"/>
  <c r="F83" i="3"/>
  <c r="G83" i="3" s="1"/>
  <c r="K83" i="3" s="1"/>
  <c r="E43" i="4"/>
  <c r="E44" i="4"/>
  <c r="F76" i="3"/>
  <c r="G76" i="3" s="1"/>
  <c r="K76" i="3" s="1"/>
  <c r="E81" i="4"/>
  <c r="F64" i="3"/>
  <c r="G64" i="3" s="1"/>
  <c r="E69" i="4"/>
  <c r="F71" i="3"/>
  <c r="G71" i="3" s="1"/>
  <c r="K71" i="3" s="1"/>
  <c r="E76" i="4"/>
  <c r="K91" i="3"/>
  <c r="C12" i="3"/>
  <c r="C11" i="3"/>
  <c r="O111" i="3" l="1"/>
  <c r="O110" i="3"/>
  <c r="O109" i="3"/>
  <c r="O71" i="3"/>
  <c r="O107" i="3"/>
  <c r="O45" i="3"/>
  <c r="O28" i="3"/>
  <c r="O26" i="3"/>
  <c r="O27" i="3"/>
  <c r="O69" i="3"/>
  <c r="O38" i="3"/>
  <c r="O21" i="3"/>
  <c r="O22" i="3"/>
  <c r="O46" i="3"/>
  <c r="O36" i="3"/>
  <c r="O24" i="3"/>
  <c r="O88" i="3"/>
  <c r="O80" i="3"/>
  <c r="O44" i="3"/>
  <c r="O105" i="3"/>
  <c r="O33" i="3"/>
  <c r="O73" i="3"/>
  <c r="O53" i="3"/>
  <c r="O64" i="3"/>
  <c r="O106" i="3"/>
  <c r="O97" i="3"/>
  <c r="O72" i="3"/>
  <c r="O99" i="3"/>
  <c r="O39" i="3"/>
  <c r="O91" i="3"/>
  <c r="O95" i="3"/>
  <c r="O48" i="3"/>
  <c r="O55" i="3"/>
  <c r="O65" i="3"/>
  <c r="O96" i="3"/>
  <c r="O100" i="3"/>
  <c r="O70" i="3"/>
  <c r="O79" i="3"/>
  <c r="O62" i="3"/>
  <c r="O67" i="3"/>
  <c r="O54" i="3"/>
  <c r="O31" i="3"/>
  <c r="O108" i="3"/>
  <c r="O92" i="3"/>
  <c r="O85" i="3"/>
  <c r="O51" i="3"/>
  <c r="O34" i="3"/>
  <c r="O56" i="3"/>
  <c r="O87" i="3"/>
  <c r="O83" i="3"/>
  <c r="O58" i="3"/>
  <c r="O23" i="3"/>
  <c r="O60" i="3"/>
  <c r="O90" i="3"/>
  <c r="O49" i="3"/>
  <c r="O42" i="3"/>
  <c r="O74" i="3"/>
  <c r="O30" i="3"/>
  <c r="O47" i="3"/>
  <c r="O103" i="3"/>
  <c r="O32" i="3"/>
  <c r="O101" i="3"/>
  <c r="O104" i="3"/>
  <c r="O77" i="3"/>
  <c r="O82" i="3"/>
  <c r="O98" i="3"/>
  <c r="O61" i="3"/>
  <c r="O78" i="3"/>
  <c r="O37" i="3"/>
  <c r="O43" i="3"/>
  <c r="O93" i="3"/>
  <c r="C15" i="3"/>
  <c r="O89" i="3"/>
  <c r="O25" i="3"/>
  <c r="O59" i="3"/>
  <c r="O68" i="3"/>
  <c r="O94" i="3"/>
  <c r="O63" i="3"/>
  <c r="O81" i="3"/>
  <c r="O102" i="3"/>
  <c r="O40" i="3"/>
  <c r="O41" i="3"/>
  <c r="O76" i="3"/>
  <c r="O57" i="3"/>
  <c r="O75" i="3"/>
  <c r="O50" i="3"/>
  <c r="O84" i="3"/>
  <c r="O35" i="3"/>
  <c r="O29" i="3"/>
  <c r="O66" i="3"/>
  <c r="O86" i="3"/>
  <c r="O52" i="3"/>
  <c r="C16" i="3"/>
  <c r="D18" i="3" s="1"/>
  <c r="K64" i="3"/>
  <c r="F18" i="3" l="1"/>
  <c r="F19" i="3" s="1"/>
  <c r="C18" i="3"/>
</calcChain>
</file>

<file path=xl/sharedStrings.xml><?xml version="1.0" encoding="utf-8"?>
<sst xmlns="http://schemas.openxmlformats.org/spreadsheetml/2006/main" count="1074" uniqueCount="347">
  <si>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</si>
  <si>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</si>
  <si>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</si>
  <si>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</si>
  <si>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</si>
  <si>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</si>
  <si>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</si>
  <si>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</si>
  <si>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</si>
  <si>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</si>
  <si>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</si>
  <si>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</si>
  <si>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</si>
  <si>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</si>
  <si>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</si>
  <si>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</si>
  <si>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</si>
  <si>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</si>
  <si>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</si>
  <si>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</si>
  <si>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</si>
  <si>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</si>
  <si>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</si>
  <si>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</si>
  <si>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</si>
  <si>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</si>
  <si>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</si>
  <si>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</si>
  <si>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</si>
  <si>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</si>
  <si>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</si>
  <si>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DK Hya</t>
  </si>
  <si>
    <t>v</t>
  </si>
  <si>
    <t>JAAVSO 19,1</t>
  </si>
  <si>
    <t>K</t>
  </si>
  <si>
    <t>Locher K</t>
  </si>
  <si>
    <t>BBSAG Bull.64</t>
  </si>
  <si>
    <t>B</t>
  </si>
  <si>
    <t>BBSAG Bull.65</t>
  </si>
  <si>
    <t>BBSAG Bull.66</t>
  </si>
  <si>
    <t>BRNO 31</t>
  </si>
  <si>
    <t>BBSAG</t>
  </si>
  <si>
    <t>JAAVSO</t>
  </si>
  <si>
    <t>Better cycle count?</t>
  </si>
  <si>
    <t>Add</t>
  </si>
  <si>
    <t>Now</t>
  </si>
  <si>
    <t># of data points:</t>
  </si>
  <si>
    <t>EB</t>
  </si>
  <si>
    <t>JAVSO..39...94</t>
  </si>
  <si>
    <t>I</t>
  </si>
  <si>
    <t>JAVSO..36..186</t>
  </si>
  <si>
    <t>JAVSO..37...44</t>
  </si>
  <si>
    <t>JAVSO..38..183</t>
  </si>
  <si>
    <t>JAVSO..39..177</t>
  </si>
  <si>
    <t>II</t>
  </si>
  <si>
    <t>DK Hya / gsc 6056-0254?</t>
  </si>
  <si>
    <t>IBVS 6048</t>
  </si>
  <si>
    <t>OEJV 0160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</si>
  <si>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</si>
  <si>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</si>
  <si>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</si>
  <si>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</si>
  <si>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</si>
  <si>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</si>
  <si>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</si>
  <si>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</si>
  <si>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JAVSO..41..328</t>
  </si>
  <si>
    <t>JAVSO..41..122</t>
  </si>
  <si>
    <t>JAVSO..42..426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</si>
  <si>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</si>
  <si>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</si>
  <si>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</si>
  <si>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</si>
  <si>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</si>
  <si>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</si>
  <si>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</si>
  <si>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</si>
  <si>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</si>
  <si>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</si>
  <si>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</si>
  <si>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</si>
  <si>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2431178.216 </t>
  </si>
  <si>
    <t> 28.03.1944 17:11 </t>
  </si>
  <si>
    <t> 0.000 </t>
  </si>
  <si>
    <t>V </t>
  </si>
  <si>
    <t> W.Zessewitsch </t>
  </si>
  <si>
    <t> IODE 4.2.147 </t>
  </si>
  <si>
    <t>2431179.264 </t>
  </si>
  <si>
    <t> 29.03.1944 18:20 </t>
  </si>
  <si>
    <t> 0.004 </t>
  </si>
  <si>
    <t>2431213.20 </t>
  </si>
  <si>
    <t> 02.05.1944 16:48 </t>
  </si>
  <si>
    <t> 0.01 </t>
  </si>
  <si>
    <t>2431224.16 </t>
  </si>
  <si>
    <t> 13.05.1944 15:50 </t>
  </si>
  <si>
    <t>2431235.12 </t>
  </si>
  <si>
    <t> 24.05.1944 14:52 </t>
  </si>
  <si>
    <t>2431562.377 </t>
  </si>
  <si>
    <t> 16.04.1945 21:02 </t>
  </si>
  <si>
    <t> 0.005 </t>
  </si>
  <si>
    <t>2442843.718 </t>
  </si>
  <si>
    <t> 06.03.1976 05:13 </t>
  </si>
  <si>
    <t> 0.158 </t>
  </si>
  <si>
    <t> G.Samolyk </t>
  </si>
  <si>
    <t> AVSJ 19.1.6 </t>
  </si>
  <si>
    <t>2442843.722 </t>
  </si>
  <si>
    <t> 06.03.1976 05:19 </t>
  </si>
  <si>
    <t> 0.162 </t>
  </si>
  <si>
    <t> G.Wedemayer </t>
  </si>
  <si>
    <t>2443176.702 </t>
  </si>
  <si>
    <t> 02.02.1977 04:50 </t>
  </si>
  <si>
    <t> 0.137 </t>
  </si>
  <si>
    <t>2443190.790 </t>
  </si>
  <si>
    <t> 16.02.1977 06:57 </t>
  </si>
  <si>
    <t> 0.133 </t>
  </si>
  <si>
    <t>2443538.914 </t>
  </si>
  <si>
    <t> 30.01.1978 09:56 </t>
  </si>
  <si>
    <t> 0.115 </t>
  </si>
  <si>
    <t>2443948.626 </t>
  </si>
  <si>
    <t> 16.03.1979 03:01 </t>
  </si>
  <si>
    <t> 0.096 </t>
  </si>
  <si>
    <t>2444307.709 </t>
  </si>
  <si>
    <t> 09.03.1980 05:00 </t>
  </si>
  <si>
    <t> 0.077 </t>
  </si>
  <si>
    <t>2444608.853 </t>
  </si>
  <si>
    <t> 04.01.1981 08:28 </t>
  </si>
  <si>
    <t> 0.055 </t>
  </si>
  <si>
    <t>2445021.694 </t>
  </si>
  <si>
    <t> 21.02.1982 04:39 </t>
  </si>
  <si>
    <t> 0.033 </t>
  </si>
  <si>
    <t>2445325.710 </t>
  </si>
  <si>
    <t> 22.12.1982 05:02 </t>
  </si>
  <si>
    <t> 0.012 </t>
  </si>
  <si>
    <t> K.Locher </t>
  </si>
  <si>
    <t> BBS 64 </t>
  </si>
  <si>
    <t>2445344.505 </t>
  </si>
  <si>
    <t> 10.01.1983 00:07 </t>
  </si>
  <si>
    <t> 0.017 </t>
  </si>
  <si>
    <t>2445357.552 </t>
  </si>
  <si>
    <t> 23.01.1983 01:14 </t>
  </si>
  <si>
    <t> 0.015 </t>
  </si>
  <si>
    <t>2445368.503 </t>
  </si>
  <si>
    <t> 03.02.1983 00:04 </t>
  </si>
  <si>
    <t> BBS 65 </t>
  </si>
  <si>
    <t>2445401.363 </t>
  </si>
  <si>
    <t> 07.03.1983 20:42 </t>
  </si>
  <si>
    <t> -0.018 </t>
  </si>
  <si>
    <t>2445402.399 </t>
  </si>
  <si>
    <t> 08.03.1983 21:34 </t>
  </si>
  <si>
    <t> -0.026 </t>
  </si>
  <si>
    <t>2445405.809 </t>
  </si>
  <si>
    <t> 12.03.1983 07:24 </t>
  </si>
  <si>
    <t> -0.008 </t>
  </si>
  <si>
    <t>2445436.360 </t>
  </si>
  <si>
    <t> 11.04.1983 20:38 </t>
  </si>
  <si>
    <t> 0.009 </t>
  </si>
  <si>
    <t> BBS 66 </t>
  </si>
  <si>
    <t>2445437.399 </t>
  </si>
  <si>
    <t> 12.04.1983 21:34 </t>
  </si>
  <si>
    <t>2447897.985 </t>
  </si>
  <si>
    <t> 06.01.1990 11:38 </t>
  </si>
  <si>
    <t> -0.148 </t>
  </si>
  <si>
    <t>2447950.711 </t>
  </si>
  <si>
    <t> 28.02.1990 05:03 </t>
  </si>
  <si>
    <t> -0.139 </t>
  </si>
  <si>
    <t>2448297.788 </t>
  </si>
  <si>
    <t> 10.02.1991 06:54 </t>
  </si>
  <si>
    <t> -0.160 </t>
  </si>
  <si>
    <t> AOEB 8 </t>
  </si>
  <si>
    <t>2448331.715 </t>
  </si>
  <si>
    <t> 16.03.1991 05:09 </t>
  </si>
  <si>
    <t>2448654.789 </t>
  </si>
  <si>
    <t> 02.02.1992 06:56 </t>
  </si>
  <si>
    <t> -0.173 </t>
  </si>
  <si>
    <t>2449460.633 </t>
  </si>
  <si>
    <t> 18.04.1994 03:11 </t>
  </si>
  <si>
    <t> -0.222 </t>
  </si>
  <si>
    <t>2449480.452 </t>
  </si>
  <si>
    <t> 07.05.1994 22:50 </t>
  </si>
  <si>
    <t> -0.237 </t>
  </si>
  <si>
    <t> A.Dedoch </t>
  </si>
  <si>
    <t> BRNO 31 </t>
  </si>
  <si>
    <t>2450152.693 </t>
  </si>
  <si>
    <t> 10.03.1996 04:37 </t>
  </si>
  <si>
    <t> -0.269 </t>
  </si>
  <si>
    <t>2450488.815 </t>
  </si>
  <si>
    <t> 09.02.1997 07:33 </t>
  </si>
  <si>
    <t> -0.283 </t>
  </si>
  <si>
    <t>2451144.870 </t>
  </si>
  <si>
    <t> 27.11.1998 08:52 </t>
  </si>
  <si>
    <t> -0.321 </t>
  </si>
  <si>
    <t>2451215.081 </t>
  </si>
  <si>
    <t> 05.02.1999 13:56 </t>
  </si>
  <si>
    <t> -0.312 </t>
  </si>
  <si>
    <t>C </t>
  </si>
  <si>
    <t> K.Nagai </t>
  </si>
  <si>
    <t>VSB 47 </t>
  </si>
  <si>
    <t>2451245.607 </t>
  </si>
  <si>
    <t> 08.03.1999 02:34 </t>
  </si>
  <si>
    <t> -0.320 </t>
  </si>
  <si>
    <t>2451629.7363 </t>
  </si>
  <si>
    <t> 26.03.2000 05:40 </t>
  </si>
  <si>
    <t> -0.3467 </t>
  </si>
  <si>
    <t>ns</t>
  </si>
  <si>
    <t> C.Hesseltine </t>
  </si>
  <si>
    <t>2451982.0320 </t>
  </si>
  <si>
    <t> 13.03.2001 12:46 </t>
  </si>
  <si>
    <t> -0.3679 </t>
  </si>
  <si>
    <t>E </t>
  </si>
  <si>
    <t>?</t>
  </si>
  <si>
    <t> S.Kiyota </t>
  </si>
  <si>
    <t>VSB 39 </t>
  </si>
  <si>
    <t>2452006.5618 </t>
  </si>
  <si>
    <t> 07.04.2001 01:28 </t>
  </si>
  <si>
    <t> -0.3698 </t>
  </si>
  <si>
    <t> S.Dvorak </t>
  </si>
  <si>
    <t>2452007.6055 </t>
  </si>
  <si>
    <t> 08.04.2001 02:31 </t>
  </si>
  <si>
    <t> -0.3700 </t>
  </si>
  <si>
    <t>2452018.5660 </t>
  </si>
  <si>
    <t> 19.04.2001 01:35 </t>
  </si>
  <si>
    <t> -0.3705 </t>
  </si>
  <si>
    <t>2452330.6758 </t>
  </si>
  <si>
    <t> 25.02.2002 04:13 </t>
  </si>
  <si>
    <t> -0.3874 </t>
  </si>
  <si>
    <t>2452364.6004 </t>
  </si>
  <si>
    <t> 31.03.2002 02:24 </t>
  </si>
  <si>
    <t> -0.3896 </t>
  </si>
  <si>
    <t>2452389.6531 </t>
  </si>
  <si>
    <t> 25.04.2002 03:40 </t>
  </si>
  <si>
    <t> -0.3906 </t>
  </si>
  <si>
    <t>2452585.1736 </t>
  </si>
  <si>
    <t> 06.11.2002 16:09 </t>
  </si>
  <si>
    <t> -0.3407 </t>
  </si>
  <si>
    <t>VSB 42 </t>
  </si>
  <si>
    <t>2452678.7976 </t>
  </si>
  <si>
    <t> 08.02.2003 07:08 </t>
  </si>
  <si>
    <t> -0.4069 </t>
  </si>
  <si>
    <t>2452735.6860 </t>
  </si>
  <si>
    <t> 06.04.2003 04:27 </t>
  </si>
  <si>
    <t> -0.4112 </t>
  </si>
  <si>
    <t>2452744.5600 </t>
  </si>
  <si>
    <t> 15.04.2003 01:26 </t>
  </si>
  <si>
    <t> -0.4103 </t>
  </si>
  <si>
    <t> AOEB 12 </t>
  </si>
  <si>
    <t>2453033.1830 </t>
  </si>
  <si>
    <t> 28.01.2004 16:23 </t>
  </si>
  <si>
    <t> -0.4262 </t>
  </si>
  <si>
    <t>VSB 43 </t>
  </si>
  <si>
    <t>2453098.6801 </t>
  </si>
  <si>
    <t> 03.04.2004 04:19 </t>
  </si>
  <si>
    <t> -0.4340 </t>
  </si>
  <si>
    <t>2453763.8717 </t>
  </si>
  <si>
    <t> 28.01.2006 08:55 </t>
  </si>
  <si>
    <t> -0.4689 </t>
  </si>
  <si>
    <t>2453780.0488 </t>
  </si>
  <si>
    <t> 13.02.2006 13:10 </t>
  </si>
  <si>
    <t> -0.4723 </t>
  </si>
  <si>
    <t> K.Nagai et al. </t>
  </si>
  <si>
    <t>VSB 45 </t>
  </si>
  <si>
    <t>2453833.0264 </t>
  </si>
  <si>
    <t> 07.04.2006 12:38 </t>
  </si>
  <si>
    <t> -0.4728 </t>
  </si>
  <si>
    <t>2453849.9886 </t>
  </si>
  <si>
    <t> 24.04.2006 11:43 </t>
  </si>
  <si>
    <t> -0.4740 </t>
  </si>
  <si>
    <t>2454176.7096 </t>
  </si>
  <si>
    <t> 17.03.2007 05:01 </t>
  </si>
  <si>
    <t> -0.4943 </t>
  </si>
  <si>
    <t>2454223.6834 </t>
  </si>
  <si>
    <t> 03.05.2007 04:24 </t>
  </si>
  <si>
    <t> -0.4961 </t>
  </si>
  <si>
    <t> J.Bialozynski </t>
  </si>
  <si>
    <t>2454533.7043 </t>
  </si>
  <si>
    <t> 08.03.2008 04:54 </t>
  </si>
  <si>
    <t> -0.5141 </t>
  </si>
  <si>
    <t>o</t>
  </si>
  <si>
    <t>JAAVSO 36(2);186 </t>
  </si>
  <si>
    <t>2454544.6642 </t>
  </si>
  <si>
    <t> 19.03.2008 03:56 </t>
  </si>
  <si>
    <t> -0.5151 </t>
  </si>
  <si>
    <t> R.Poklar </t>
  </si>
  <si>
    <t>2454544.6648 </t>
  </si>
  <si>
    <t> 19.03.2008 03:57 </t>
  </si>
  <si>
    <t> -0.5145 </t>
  </si>
  <si>
    <t>2454824.9364 </t>
  </si>
  <si>
    <t> 24.12.2008 10:28 </t>
  </si>
  <si>
    <t> -0.5306 </t>
  </si>
  <si>
    <t>JAAVSO 37(1);44 </t>
  </si>
  <si>
    <t>2454890.6987 </t>
  </si>
  <si>
    <t> 28.02.2009 04:46 </t>
  </si>
  <si>
    <t> -0.5342 </t>
  </si>
  <si>
    <t>2455181.9300 </t>
  </si>
  <si>
    <t> 16.12.2009 10:19 </t>
  </si>
  <si>
    <t> -0.5515 </t>
  </si>
  <si>
    <t> JAAVSO 38;120 </t>
  </si>
  <si>
    <t>2455259.6959 </t>
  </si>
  <si>
    <t> 04.03.2010 04:42 </t>
  </si>
  <si>
    <t> -0.5563 </t>
  </si>
  <si>
    <t> JAAVSO 39;94 </t>
  </si>
  <si>
    <t>2455305.6247 </t>
  </si>
  <si>
    <t> 19.04.2010 02:59 </t>
  </si>
  <si>
    <t> -0.5592 </t>
  </si>
  <si>
    <t>2455639.6525 </t>
  </si>
  <si>
    <t> 19.03.2011 03:39 </t>
  </si>
  <si>
    <t> -0.5800 </t>
  </si>
  <si>
    <t> JAAVSO 39;177 </t>
  </si>
  <si>
    <t>2455997.6879 </t>
  </si>
  <si>
    <t> 11.03.2012 04:30 </t>
  </si>
  <si>
    <t> -0.6030 </t>
  </si>
  <si>
    <t> JAAVSO 41;122 </t>
  </si>
  <si>
    <t>2456013.3512 </t>
  </si>
  <si>
    <t> 26.03.2012 20:25 </t>
  </si>
  <si>
    <t> -0.5983 </t>
  </si>
  <si>
    <t> F.Walter </t>
  </si>
  <si>
    <t>BAVM 228 </t>
  </si>
  <si>
    <t>2456295.70101 </t>
  </si>
  <si>
    <t> 03.01.2013 04:49 </t>
  </si>
  <si>
    <t> -0.62394 </t>
  </si>
  <si>
    <t> A.Chapman </t>
  </si>
  <si>
    <t>OEJV 0160 </t>
  </si>
  <si>
    <t>2456366.6866 </t>
  </si>
  <si>
    <t> 15.03.2013 04:28 </t>
  </si>
  <si>
    <t> -0.6237 </t>
  </si>
  <si>
    <t> JAAVSO 41;328 </t>
  </si>
  <si>
    <t>2456746.6452 </t>
  </si>
  <si>
    <t> 30.03.2014 03:29 </t>
  </si>
  <si>
    <t> -0.6454 </t>
  </si>
  <si>
    <t> JAAVSO 42;426 </t>
  </si>
  <si>
    <t>BAD?</t>
  </si>
  <si>
    <t>JAVSO..43..238</t>
  </si>
  <si>
    <t>JAVSO..44..164</t>
  </si>
  <si>
    <t>JAVSO..45..215</t>
  </si>
  <si>
    <t>JAVSO..46…79 (2018)</t>
  </si>
  <si>
    <t>s5</t>
  </si>
  <si>
    <t>s6</t>
  </si>
  <si>
    <t>s7</t>
  </si>
  <si>
    <t>JAVSO..46..184</t>
  </si>
  <si>
    <t>JAVSO..47..263</t>
  </si>
  <si>
    <t>JAVSO..48…87</t>
  </si>
  <si>
    <t>JAVSO..48..256</t>
  </si>
  <si>
    <t>VSB 067</t>
  </si>
  <si>
    <t>Ic</t>
  </si>
  <si>
    <t>JAVSO 49, 256</t>
  </si>
  <si>
    <t>JAVSO, 50, 133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</si>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</sst>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  <xf numFmtId="165" fontId="24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921018476357591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768579320965"/>
          <c:y val="0.14769252958613219"/>
          <c:w val="0.83497941848348967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A-43CD-9982-1E8F99BF23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4.1587878622522112E-3</c:v>
                </c:pt>
                <c:pt idx="2">
                  <c:v>1.5319393478421262E-2</c:v>
                </c:pt>
                <c:pt idx="3">
                  <c:v>1.4986666061304277E-2</c:v>
                </c:pt>
                <c:pt idx="4">
                  <c:v>1.4653938644187292E-2</c:v>
                </c:pt>
                <c:pt idx="5">
                  <c:v>2.7433934330474585E-2</c:v>
                </c:pt>
                <c:pt idx="6">
                  <c:v>5.4533785631065257E-2</c:v>
                </c:pt>
                <c:pt idx="7">
                  <c:v>5.8533785631880164E-2</c:v>
                </c:pt>
                <c:pt idx="8">
                  <c:v>5.3187114572210703E-2</c:v>
                </c:pt>
                <c:pt idx="9">
                  <c:v>4.9330750756780617E-2</c:v>
                </c:pt>
                <c:pt idx="10">
                  <c:v>5.2286503741925117E-2</c:v>
                </c:pt>
                <c:pt idx="11">
                  <c:v>5.6610740757605527E-2</c:v>
                </c:pt>
                <c:pt idx="12">
                  <c:v>5.8233766336343251E-2</c:v>
                </c:pt>
                <c:pt idx="13">
                  <c:v>5.4044065400375985E-2</c:v>
                </c:pt>
                <c:pt idx="14">
                  <c:v>5.5844666014309041E-2</c:v>
                </c:pt>
                <c:pt idx="15">
                  <c:v>5.3091631700226571E-2</c:v>
                </c:pt>
                <c:pt idx="16">
                  <c:v>5.8949813268554863E-2</c:v>
                </c:pt>
                <c:pt idx="17">
                  <c:v>5.7934661592298653E-2</c:v>
                </c:pt>
                <c:pt idx="18">
                  <c:v>4.8601934169710148E-2</c:v>
                </c:pt>
                <c:pt idx="19">
                  <c:v>2.7603751914284658E-2</c:v>
                </c:pt>
                <c:pt idx="20">
                  <c:v>1.9762539777730126E-2</c:v>
                </c:pt>
                <c:pt idx="22">
                  <c:v>5.5923145395354368E-2</c:v>
                </c:pt>
                <c:pt idx="23">
                  <c:v>5.1081933263048995E-2</c:v>
                </c:pt>
                <c:pt idx="24">
                  <c:v>4.2384628104628064E-2</c:v>
                </c:pt>
                <c:pt idx="25">
                  <c:v>5.440341529174475E-2</c:v>
                </c:pt>
                <c:pt idx="26">
                  <c:v>5.4200380407564808E-2</c:v>
                </c:pt>
                <c:pt idx="27">
                  <c:v>5.6360986018262338E-2</c:v>
                </c:pt>
                <c:pt idx="28">
                  <c:v>6.1505830242822412E-2</c:v>
                </c:pt>
                <c:pt idx="29">
                  <c:v>6.0090062048402615E-2</c:v>
                </c:pt>
                <c:pt idx="30">
                  <c:v>4.610703148500761E-2</c:v>
                </c:pt>
                <c:pt idx="31">
                  <c:v>5.3366416563221719E-2</c:v>
                </c:pt>
                <c:pt idx="32">
                  <c:v>5.8496109108091332E-2</c:v>
                </c:pt>
                <c:pt idx="33">
                  <c:v>5.9294282276823651E-2</c:v>
                </c:pt>
                <c:pt idx="34">
                  <c:v>7.1972766199905891E-2</c:v>
                </c:pt>
                <c:pt idx="35">
                  <c:v>6.5617311251116917E-2</c:v>
                </c:pt>
                <c:pt idx="37">
                  <c:v>6.0642150026978925E-2</c:v>
                </c:pt>
                <c:pt idx="48">
                  <c:v>6.3541530114889611E-2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A-43CD-9982-1E8F99BF23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7">
                  <c:v>6.5080884764029179E-2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A-43CD-9982-1E8F99BF23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1">
                  <c:v>3.7278600349964108E-2</c:v>
                </c:pt>
                <c:pt idx="36">
                  <c:v>6.1351245582045522E-2</c:v>
                </c:pt>
                <c:pt idx="38">
                  <c:v>6.0173664860485587E-2</c:v>
                </c:pt>
                <c:pt idx="39">
                  <c:v>6.0032452718587592E-2</c:v>
                </c:pt>
                <c:pt idx="40">
                  <c:v>6.019972530339146E-2</c:v>
                </c:pt>
                <c:pt idx="41">
                  <c:v>6.147729694203008E-2</c:v>
                </c:pt>
                <c:pt idx="42">
                  <c:v>6.1237902562425006E-2</c:v>
                </c:pt>
                <c:pt idx="43">
                  <c:v>6.174881132756127E-2</c:v>
                </c:pt>
                <c:pt idx="45">
                  <c:v>6.2233049939095508E-2</c:v>
                </c:pt>
                <c:pt idx="46">
                  <c:v>6.1286988580832258E-2</c:v>
                </c:pt>
                <c:pt idx="47">
                  <c:v>6.2636685426696204E-2</c:v>
                </c:pt>
                <c:pt idx="49">
                  <c:v>5.9605468646623194E-2</c:v>
                </c:pt>
                <c:pt idx="50">
                  <c:v>6.3393035641638562E-2</c:v>
                </c:pt>
                <c:pt idx="51">
                  <c:v>6.0954247535846662E-2</c:v>
                </c:pt>
                <c:pt idx="52">
                  <c:v>6.3612731697503477E-2</c:v>
                </c:pt>
                <c:pt idx="53">
                  <c:v>6.3393034492037259E-2</c:v>
                </c:pt>
                <c:pt idx="54">
                  <c:v>6.2093636253848672E-2</c:v>
                </c:pt>
                <c:pt idx="55">
                  <c:v>6.3039090178790502E-2</c:v>
                </c:pt>
                <c:pt idx="56">
                  <c:v>6.3099086088186596E-2</c:v>
                </c:pt>
                <c:pt idx="57">
                  <c:v>6.2666358673595823E-2</c:v>
                </c:pt>
                <c:pt idx="58">
                  <c:v>6.3266358672990464E-2</c:v>
                </c:pt>
                <c:pt idx="59">
                  <c:v>6.3500900432700291E-2</c:v>
                </c:pt>
                <c:pt idx="60">
                  <c:v>6.3804535930103157E-2</c:v>
                </c:pt>
                <c:pt idx="61">
                  <c:v>6.3406350272998679E-2</c:v>
                </c:pt>
                <c:pt idx="62">
                  <c:v>6.3136046221188735E-2</c:v>
                </c:pt>
                <c:pt idx="63">
                  <c:v>6.3136046221188735E-2</c:v>
                </c:pt>
                <c:pt idx="64">
                  <c:v>6.2922712284489535E-2</c:v>
                </c:pt>
                <c:pt idx="65">
                  <c:v>6.1534829088486731E-2</c:v>
                </c:pt>
                <c:pt idx="66">
                  <c:v>5.9399066791229416E-2</c:v>
                </c:pt>
                <c:pt idx="68">
                  <c:v>5.5843002257461194E-2</c:v>
                </c:pt>
                <c:pt idx="69">
                  <c:v>5.9803002259286586E-2</c:v>
                </c:pt>
                <c:pt idx="70">
                  <c:v>6.0230577088077553E-2</c:v>
                </c:pt>
                <c:pt idx="71">
                  <c:v>6.0629359955783002E-2</c:v>
                </c:pt>
                <c:pt idx="72">
                  <c:v>5.9619658102747053E-2</c:v>
                </c:pt>
                <c:pt idx="73">
                  <c:v>5.9838441891770344E-2</c:v>
                </c:pt>
                <c:pt idx="74">
                  <c:v>5.8728740041260608E-2</c:v>
                </c:pt>
                <c:pt idx="75">
                  <c:v>5.8140856846875977E-2</c:v>
                </c:pt>
                <c:pt idx="76">
                  <c:v>5.776206807786366E-2</c:v>
                </c:pt>
                <c:pt idx="77">
                  <c:v>5.6835401330317836E-2</c:v>
                </c:pt>
                <c:pt idx="78">
                  <c:v>5.5899037281051278E-2</c:v>
                </c:pt>
                <c:pt idx="79">
                  <c:v>5.7370549380721059E-2</c:v>
                </c:pt>
                <c:pt idx="80">
                  <c:v>5.8165700160316192E-2</c:v>
                </c:pt>
                <c:pt idx="81">
                  <c:v>5.6720241700531915E-2</c:v>
                </c:pt>
                <c:pt idx="82">
                  <c:v>5.712024170497898E-2</c:v>
                </c:pt>
                <c:pt idx="83">
                  <c:v>5.9020241700636689E-2</c:v>
                </c:pt>
                <c:pt idx="84">
                  <c:v>5.7103877421468496E-2</c:v>
                </c:pt>
                <c:pt idx="85">
                  <c:v>5.7398421908146702E-2</c:v>
                </c:pt>
                <c:pt idx="86">
                  <c:v>5.6156598941015545E-2</c:v>
                </c:pt>
                <c:pt idx="87">
                  <c:v>5.616508024832001E-2</c:v>
                </c:pt>
                <c:pt idx="88">
                  <c:v>5.564386784681119E-2</c:v>
                </c:pt>
                <c:pt idx="89">
                  <c:v>5.5943867802852765E-2</c:v>
                </c:pt>
                <c:pt idx="90">
                  <c:v>5.4965680865279865E-2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A-43CD-9982-1E8F99BF23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A-43CD-9982-1E8F99BF23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A-43CD-9982-1E8F99BF23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A-43CD-9982-1E8F99BF23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8.5399564210987794E-2</c:v>
                </c:pt>
                <c:pt idx="1">
                  <c:v>8.5398509839049203E-2</c:v>
                </c:pt>
                <c:pt idx="2">
                  <c:v>8.5364242751044761E-2</c:v>
                </c:pt>
                <c:pt idx="3">
                  <c:v>8.5353171845689482E-2</c:v>
                </c:pt>
                <c:pt idx="4">
                  <c:v>8.5342100940334203E-2</c:v>
                </c:pt>
                <c:pt idx="5">
                  <c:v>8.5011555337583714E-2</c:v>
                </c:pt>
                <c:pt idx="6">
                  <c:v>7.3616430611185238E-2</c:v>
                </c:pt>
                <c:pt idx="7">
                  <c:v>7.3616430611185238E-2</c:v>
                </c:pt>
                <c:pt idx="8">
                  <c:v>7.3280085962772454E-2</c:v>
                </c:pt>
                <c:pt idx="9">
                  <c:v>7.3265851941601387E-2</c:v>
                </c:pt>
                <c:pt idx="10">
                  <c:v>7.2914218900078931E-2</c:v>
                </c:pt>
                <c:pt idx="11">
                  <c:v>7.2500377914179195E-2</c:v>
                </c:pt>
                <c:pt idx="12">
                  <c:v>7.2137673967301461E-2</c:v>
                </c:pt>
                <c:pt idx="13">
                  <c:v>7.1833487663015921E-2</c:v>
                </c:pt>
                <c:pt idx="14">
                  <c:v>7.1416483561300398E-2</c:v>
                </c:pt>
                <c:pt idx="15">
                  <c:v>7.1109397734183705E-2</c:v>
                </c:pt>
                <c:pt idx="16">
                  <c:v>7.1090419039288949E-2</c:v>
                </c:pt>
                <c:pt idx="17">
                  <c:v>7.1077239390056474E-2</c:v>
                </c:pt>
                <c:pt idx="18">
                  <c:v>7.1066168484701195E-2</c:v>
                </c:pt>
                <c:pt idx="19">
                  <c:v>7.1032955768635359E-2</c:v>
                </c:pt>
                <c:pt idx="20">
                  <c:v>7.1031901396696753E-2</c:v>
                </c:pt>
                <c:pt idx="21">
                  <c:v>7.1028474687896317E-2</c:v>
                </c:pt>
                <c:pt idx="22">
                  <c:v>7.0997634308692326E-2</c:v>
                </c:pt>
                <c:pt idx="23">
                  <c:v>7.099657993675372E-2</c:v>
                </c:pt>
                <c:pt idx="24">
                  <c:v>6.8511161684493449E-2</c:v>
                </c:pt>
                <c:pt idx="25">
                  <c:v>6.8457915901594252E-2</c:v>
                </c:pt>
                <c:pt idx="26">
                  <c:v>6.8107337232010401E-2</c:v>
                </c:pt>
                <c:pt idx="27">
                  <c:v>6.8073070144005959E-2</c:v>
                </c:pt>
                <c:pt idx="28">
                  <c:v>6.7746742029009863E-2</c:v>
                </c:pt>
                <c:pt idx="29">
                  <c:v>6.6932766892412177E-2</c:v>
                </c:pt>
                <c:pt idx="30">
                  <c:v>6.6912733825578802E-2</c:v>
                </c:pt>
                <c:pt idx="31">
                  <c:v>6.6233718297121658E-2</c:v>
                </c:pt>
                <c:pt idx="32">
                  <c:v>6.5894210532893085E-2</c:v>
                </c:pt>
                <c:pt idx="33">
                  <c:v>6.5231537769484205E-2</c:v>
                </c:pt>
                <c:pt idx="34">
                  <c:v>6.5160631256613491E-2</c:v>
                </c:pt>
                <c:pt idx="35">
                  <c:v>6.5129790877409499E-2</c:v>
                </c:pt>
                <c:pt idx="36">
                  <c:v>6.4741782004005405E-2</c:v>
                </c:pt>
                <c:pt idx="37">
                  <c:v>6.4385931474728569E-2</c:v>
                </c:pt>
                <c:pt idx="38">
                  <c:v>6.4361153734171506E-2</c:v>
                </c:pt>
                <c:pt idx="39">
                  <c:v>6.4360099362232914E-2</c:v>
                </c:pt>
                <c:pt idx="40">
                  <c:v>6.4349028456877636E-2</c:v>
                </c:pt>
                <c:pt idx="41">
                  <c:v>6.4033771247236818E-2</c:v>
                </c:pt>
                <c:pt idx="42">
                  <c:v>6.399950415923239E-2</c:v>
                </c:pt>
                <c:pt idx="43">
                  <c:v>6.397419923270603E-2</c:v>
                </c:pt>
                <c:pt idx="44">
                  <c:v>6.3776768087203548E-2</c:v>
                </c:pt>
                <c:pt idx="45">
                  <c:v>6.3682138205714361E-2</c:v>
                </c:pt>
                <c:pt idx="46">
                  <c:v>6.3624674935060771E-2</c:v>
                </c:pt>
                <c:pt idx="47">
                  <c:v>6.3615712773582689E-2</c:v>
                </c:pt>
                <c:pt idx="48">
                  <c:v>6.3324178932560329E-2</c:v>
                </c:pt>
                <c:pt idx="49">
                  <c:v>6.3258017093413305E-2</c:v>
                </c:pt>
                <c:pt idx="50">
                  <c:v>6.2586118575541694E-2</c:v>
                </c:pt>
                <c:pt idx="51">
                  <c:v>6.2569775810493417E-2</c:v>
                </c:pt>
                <c:pt idx="52">
                  <c:v>6.2516266434609571E-2</c:v>
                </c:pt>
                <c:pt idx="53">
                  <c:v>6.2499132890607351E-2</c:v>
                </c:pt>
                <c:pt idx="54">
                  <c:v>6.2169114473826156E-2</c:v>
                </c:pt>
                <c:pt idx="55">
                  <c:v>6.2121667736589246E-2</c:v>
                </c:pt>
                <c:pt idx="56">
                  <c:v>6.1808519270825625E-2</c:v>
                </c:pt>
                <c:pt idx="57">
                  <c:v>6.1797448365470346E-2</c:v>
                </c:pt>
                <c:pt idx="58">
                  <c:v>6.1797448365470346E-2</c:v>
                </c:pt>
                <c:pt idx="59">
                  <c:v>6.1514349499956766E-2</c:v>
                </c:pt>
                <c:pt idx="60">
                  <c:v>6.1447924067825094E-2</c:v>
                </c:pt>
                <c:pt idx="61">
                  <c:v>6.1153754296956228E-2</c:v>
                </c:pt>
                <c:pt idx="62">
                  <c:v>6.1075203587530678E-2</c:v>
                </c:pt>
                <c:pt idx="63">
                  <c:v>6.1075203587530678E-2</c:v>
                </c:pt>
                <c:pt idx="64">
                  <c:v>6.102881122223236E-2</c:v>
                </c:pt>
                <c:pt idx="65">
                  <c:v>6.0691412201880984E-2</c:v>
                </c:pt>
                <c:pt idx="66">
                  <c:v>6.0329762626941855E-2</c:v>
                </c:pt>
                <c:pt idx="67">
                  <c:v>6.0313947047862887E-2</c:v>
                </c:pt>
                <c:pt idx="68">
                  <c:v>6.0028739438472103E-2</c:v>
                </c:pt>
                <c:pt idx="69">
                  <c:v>6.0028739438472103E-2</c:v>
                </c:pt>
                <c:pt idx="70">
                  <c:v>5.9957042146647439E-2</c:v>
                </c:pt>
                <c:pt idx="71">
                  <c:v>5.9573250760997745E-2</c:v>
                </c:pt>
                <c:pt idx="72">
                  <c:v>5.9199475908764738E-2</c:v>
                </c:pt>
                <c:pt idx="73">
                  <c:v>5.8885273071062519E-2</c:v>
                </c:pt>
                <c:pt idx="74">
                  <c:v>5.8511498218829505E-2</c:v>
                </c:pt>
                <c:pt idx="75">
                  <c:v>5.817409919847813E-2</c:v>
                </c:pt>
                <c:pt idx="76">
                  <c:v>5.810556502246926E-2</c:v>
                </c:pt>
                <c:pt idx="77">
                  <c:v>5.8099765976806966E-2</c:v>
                </c:pt>
                <c:pt idx="78">
                  <c:v>5.8068134818649031E-2</c:v>
                </c:pt>
                <c:pt idx="79">
                  <c:v>5.7834591434249558E-2</c:v>
                </c:pt>
                <c:pt idx="80">
                  <c:v>5.7778182535534559E-2</c:v>
                </c:pt>
                <c:pt idx="81">
                  <c:v>5.7477686533034117E-2</c:v>
                </c:pt>
                <c:pt idx="82">
                  <c:v>5.7477686533034117E-2</c:v>
                </c:pt>
                <c:pt idx="83">
                  <c:v>5.7477686533034117E-2</c:v>
                </c:pt>
                <c:pt idx="84">
                  <c:v>5.7428658237889306E-2</c:v>
                </c:pt>
                <c:pt idx="85">
                  <c:v>5.7354325016218143E-2</c:v>
                </c:pt>
                <c:pt idx="86">
                  <c:v>5.6987403581586021E-2</c:v>
                </c:pt>
                <c:pt idx="87">
                  <c:v>5.6716429993366319E-2</c:v>
                </c:pt>
                <c:pt idx="88">
                  <c:v>5.6697978484440859E-2</c:v>
                </c:pt>
                <c:pt idx="89">
                  <c:v>5.6697978484440859E-2</c:v>
                </c:pt>
                <c:pt idx="90">
                  <c:v>5.6299425891650788E-2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A-43CD-9982-1E8F99BF23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  <c:pt idx="90">
                  <c:v>55199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4">
                  <c:v>0.12298183904931648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A-43CD-9982-1E8F99BF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50432"/>
        <c:axId val="1"/>
      </c:scatterChart>
      <c:valAx>
        <c:axId val="81255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6207330571688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5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1255992507282"/>
          <c:y val="0.92000129214617399"/>
          <c:w val="0.8180541889245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0-4784-925A-9A3E955FFC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0-4784-925A-9A3E955FFC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4.0979999976116233E-3</c:v>
                </c:pt>
                <c:pt idx="2">
                  <c:v>1.328300000022864E-2</c:v>
                </c:pt>
                <c:pt idx="3">
                  <c:v>1.2311999998928513E-2</c:v>
                </c:pt>
                <c:pt idx="4">
                  <c:v>1.1340999997628387E-2</c:v>
                </c:pt>
                <c:pt idx="5">
                  <c:v>5.0640000008570496E-3</c:v>
                </c:pt>
                <c:pt idx="6">
                  <c:v>-0.10285000000294531</c:v>
                </c:pt>
                <c:pt idx="7">
                  <c:v>-9.88500000021304E-2</c:v>
                </c:pt>
                <c:pt idx="8">
                  <c:v>-0.12358800000220072</c:v>
                </c:pt>
                <c:pt idx="9">
                  <c:v>-0.12826499999937369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0.11261699999886332</c:v>
                </c:pt>
                <c:pt idx="24">
                  <c:v>0.12156600000162143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0-4784-925A-9A3E955FFC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0-4784-925A-9A3E955FFC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0-4784-925A-9A3E955FFC5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0-4784-925A-9A3E955FFC5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5">
                  <c:v>2.4184999994758982E-2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0-4784-925A-9A3E955FFC5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-7.3692283257205428E-3</c:v>
                </c:pt>
                <c:pt idx="1">
                  <c:v>-7.3675964666768462E-3</c:v>
                </c:pt>
                <c:pt idx="2">
                  <c:v>-7.3145610477567177E-3</c:v>
                </c:pt>
                <c:pt idx="3">
                  <c:v>-7.297426527797907E-3</c:v>
                </c:pt>
                <c:pt idx="4">
                  <c:v>-7.2802920078390955E-3</c:v>
                </c:pt>
                <c:pt idx="5">
                  <c:v>-6.7687041976403134E-3</c:v>
                </c:pt>
                <c:pt idx="6">
                  <c:v>1.0866796487585331E-2</c:v>
                </c:pt>
                <c:pt idx="7">
                  <c:v>1.0866796487585331E-2</c:v>
                </c:pt>
                <c:pt idx="8">
                  <c:v>1.1387359522524444E-2</c:v>
                </c:pt>
                <c:pt idx="9">
                  <c:v>1.1409389619614341E-2</c:v>
                </c:pt>
                <c:pt idx="10">
                  <c:v>1.1953206645926126E-2</c:v>
                </c:pt>
                <c:pt idx="11">
                  <c:v>1.2593711320576913E-2</c:v>
                </c:pt>
                <c:pt idx="12">
                  <c:v>1.3155070831608433E-2</c:v>
                </c:pt>
                <c:pt idx="13">
                  <c:v>1.3625862165714809E-2</c:v>
                </c:pt>
                <c:pt idx="14">
                  <c:v>1.4271262417496683E-2</c:v>
                </c:pt>
                <c:pt idx="15">
                  <c:v>1.4746541363973225E-2</c:v>
                </c:pt>
                <c:pt idx="16">
                  <c:v>1.4775914826759759E-2</c:v>
                </c:pt>
                <c:pt idx="17">
                  <c:v>1.4796313064805961E-2</c:v>
                </c:pt>
                <c:pt idx="18">
                  <c:v>1.4813447584764772E-2</c:v>
                </c:pt>
                <c:pt idx="19">
                  <c:v>1.4864851144641204E-2</c:v>
                </c:pt>
                <c:pt idx="20">
                  <c:v>1.4866483003684899E-2</c:v>
                </c:pt>
                <c:pt idx="21">
                  <c:v>1.491951842260503E-2</c:v>
                </c:pt>
                <c:pt idx="22">
                  <c:v>1.4921150281648726E-2</c:v>
                </c:pt>
                <c:pt idx="23">
                  <c:v>1.8767442047640845E-2</c:v>
                </c:pt>
                <c:pt idx="24">
                  <c:v>1.8849850929347507E-2</c:v>
                </c:pt>
                <c:pt idx="25">
                  <c:v>2.12413403578844E-2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0-4784-925A-9A3E955F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49776"/>
        <c:axId val="1"/>
      </c:scatterChart>
      <c:valAx>
        <c:axId val="81254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4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89256198347106"/>
          <c:y val="0.859375"/>
          <c:w val="0.96900826446280997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7099494097807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9359190556492"/>
          <c:y val="0.15"/>
          <c:w val="0.8111298482293423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0.7829265000000305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C-45C3-8249-FA064646C3A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C-45C3-8249-FA064646C3A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0.78702449999764212</c:v>
                </c:pt>
                <c:pt idx="2">
                  <c:v>0.79620950000025914</c:v>
                </c:pt>
                <c:pt idx="3">
                  <c:v>0.79523849999895901</c:v>
                </c:pt>
                <c:pt idx="4">
                  <c:v>0.79426749999765889</c:v>
                </c:pt>
                <c:pt idx="5">
                  <c:v>0.78799050000088755</c:v>
                </c:pt>
                <c:pt idx="6">
                  <c:v>0.15812549999827752</c:v>
                </c:pt>
                <c:pt idx="7">
                  <c:v>0.16212549999909243</c:v>
                </c:pt>
                <c:pt idx="8">
                  <c:v>0.13738749999174615</c:v>
                </c:pt>
                <c:pt idx="9">
                  <c:v>0.13271050000184914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-0.14835850000235951</c:v>
                </c:pt>
                <c:pt idx="24">
                  <c:v>-0.13940949999960139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C-45C3-8249-FA064646C3A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C-45C3-8249-FA064646C3A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C-45C3-8249-FA064646C3A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C-45C3-8249-FA064646C3A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25">
                  <c:v>-0.23679050000646384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C-45C3-8249-FA064646C3A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0.83799292033181205</c:v>
                </c:pt>
                <c:pt idx="1">
                  <c:v>0.83793213246678289</c:v>
                </c:pt>
                <c:pt idx="2">
                  <c:v>0.83595652685333721</c:v>
                </c:pt>
                <c:pt idx="3">
                  <c:v>0.83531825427053163</c:v>
                </c:pt>
                <c:pt idx="4">
                  <c:v>0.83467998168772617</c:v>
                </c:pt>
                <c:pt idx="5">
                  <c:v>0.81562298600110394</c:v>
                </c:pt>
                <c:pt idx="6">
                  <c:v>0.1586581346991266</c:v>
                </c:pt>
                <c:pt idx="7">
                  <c:v>0.1586581346991266</c:v>
                </c:pt>
                <c:pt idx="8">
                  <c:v>0.13926680575484429</c:v>
                </c:pt>
                <c:pt idx="9">
                  <c:v>0.13844616957695144</c:v>
                </c:pt>
                <c:pt idx="10">
                  <c:v>0.11817341658974723</c:v>
                </c:pt>
                <c:pt idx="11">
                  <c:v>9.4314179565826217E-2</c:v>
                </c:pt>
                <c:pt idx="12">
                  <c:v>7.3403153995816539E-2</c:v>
                </c:pt>
                <c:pt idx="13">
                  <c:v>5.5865854934921688E-2</c:v>
                </c:pt>
                <c:pt idx="14">
                  <c:v>3.1824254315913403E-2</c:v>
                </c:pt>
                <c:pt idx="15">
                  <c:v>1.4119788626188567E-2</c:v>
                </c:pt>
                <c:pt idx="16">
                  <c:v>1.3025607055664801E-2</c:v>
                </c:pt>
                <c:pt idx="17">
                  <c:v>1.2265758742801114E-2</c:v>
                </c:pt>
                <c:pt idx="18">
                  <c:v>1.1627486159995648E-2</c:v>
                </c:pt>
                <c:pt idx="19">
                  <c:v>9.7126684115790285E-3</c:v>
                </c:pt>
                <c:pt idx="20">
                  <c:v>9.6518805465498625E-3</c:v>
                </c:pt>
                <c:pt idx="21">
                  <c:v>7.676274933104188E-3</c:v>
                </c:pt>
                <c:pt idx="22">
                  <c:v>7.615487068075133E-3</c:v>
                </c:pt>
                <c:pt idx="23">
                  <c:v>-0.13567670777176633</c:v>
                </c:pt>
                <c:pt idx="24">
                  <c:v>-0.13874649495573577</c:v>
                </c:pt>
                <c:pt idx="25">
                  <c:v>-0.22783111115587906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C-45C3-8249-FA064646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18672"/>
        <c:axId val="1"/>
      </c:scatterChart>
      <c:valAx>
        <c:axId val="56031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31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22091062394603"/>
          <c:y val="0.91874999999999996"/>
          <c:w val="0.96290050590219223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676275</xdr:colOff>
      <xdr:row>18</xdr:row>
      <xdr:rowOff>66674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4D4951FF-E793-EA88-0E03-10364132E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1BA513E-3DE7-7F40-7005-5E4236FA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673DF6B-C8E2-87F8-9EAD-FD296F99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244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customWidth="1"/>
    <col min="3" max="3" width="12.85546875" customWidth="1"/>
    <col min="4" max="4" width="12.5703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 s="66" customFormat="1" ht="12.95" customHeight="1">
      <c r="A2" s="66" t="s">
        <v>27</v>
      </c>
      <c r="B2" s="40" t="s">
        <v>47</v>
      </c>
    </row>
    <row r="3" spans="1:6" s="66" customFormat="1" ht="12.95" customHeight="1"/>
    <row r="4" spans="1:6" s="66" customFormat="1" ht="12.95" customHeight="1" thickTop="1" thickBot="1">
      <c r="A4" s="46" t="s">
        <v>1</v>
      </c>
      <c r="C4" s="67">
        <v>31178.216</v>
      </c>
      <c r="D4" s="68">
        <v>0.52195100000000005</v>
      </c>
    </row>
    <row r="5" spans="1:6" s="66" customFormat="1" ht="12.95" customHeight="1" thickTop="1">
      <c r="A5" s="41" t="s">
        <v>58</v>
      </c>
      <c r="C5" s="42">
        <v>-9.5</v>
      </c>
      <c r="D5" s="66" t="s">
        <v>59</v>
      </c>
    </row>
    <row r="6" spans="1:6" s="66" customFormat="1" ht="12.95" customHeight="1">
      <c r="A6" s="46" t="s">
        <v>2</v>
      </c>
    </row>
    <row r="7" spans="1:6" s="66" customFormat="1" ht="12.95" customHeight="1">
      <c r="A7" s="66" t="s">
        <v>3</v>
      </c>
      <c r="C7" s="66">
        <f>+C4</f>
        <v>31178.216</v>
      </c>
    </row>
    <row r="8" spans="1:6" s="66" customFormat="1" ht="12.95" customHeight="1">
      <c r="A8" s="66" t="s">
        <v>4</v>
      </c>
      <c r="C8" s="66">
        <v>0.52192060606748547</v>
      </c>
    </row>
    <row r="9" spans="1:6" s="66" customFormat="1" ht="12.95" customHeight="1">
      <c r="A9" s="48" t="s">
        <v>65</v>
      </c>
      <c r="B9" s="43">
        <v>63</v>
      </c>
      <c r="C9" s="44" t="str">
        <f>"F"&amp;B9</f>
        <v>F63</v>
      </c>
      <c r="D9" s="45" t="str">
        <f>"G"&amp;B9</f>
        <v>G63</v>
      </c>
    </row>
    <row r="10" spans="1:6" s="66" customFormat="1" ht="12.95" customHeight="1" thickBot="1">
      <c r="C10" s="69" t="s">
        <v>22</v>
      </c>
      <c r="D10" s="69" t="s">
        <v>23</v>
      </c>
    </row>
    <row r="11" spans="1:6" s="66" customFormat="1" ht="12.95" customHeight="1">
      <c r="A11" s="66" t="s">
        <v>17</v>
      </c>
      <c r="C11" s="45">
        <f ca="1">INTERCEPT(INDIRECT($D$9):G989,INDIRECT($C$9):F989)</f>
        <v>8.5399564210987794E-2</v>
      </c>
      <c r="D11" s="70"/>
    </row>
    <row r="12" spans="1:6" s="66" customFormat="1" ht="12.95" customHeight="1">
      <c r="A12" s="66" t="s">
        <v>18</v>
      </c>
      <c r="C12" s="45">
        <f ca="1">SLOPE(INDIRECT($D$9):G989,INDIRECT($C$9):F989)</f>
        <v>-5.2718596929902723E-7</v>
      </c>
      <c r="D12" s="70"/>
    </row>
    <row r="13" spans="1:6" s="66" customFormat="1" ht="12.95" customHeight="1">
      <c r="A13" s="66" t="s">
        <v>21</v>
      </c>
      <c r="C13" s="70" t="s">
        <v>15</v>
      </c>
    </row>
    <row r="14" spans="1:6" s="66" customFormat="1" ht="12.95" customHeight="1">
      <c r="A14" s="66" t="s">
        <v>26</v>
      </c>
    </row>
    <row r="15" spans="1:6" s="66" customFormat="1" ht="12.95" customHeight="1">
      <c r="A15" s="46" t="s">
        <v>19</v>
      </c>
      <c r="C15" s="47">
        <f ca="1">(C7+C11)+(C8+C12)*INT(MAX(F21:F3530))</f>
        <v>59987.76783374502</v>
      </c>
      <c r="E15" s="48" t="s">
        <v>60</v>
      </c>
      <c r="F15" s="42">
        <v>1</v>
      </c>
    </row>
    <row r="16" spans="1:6" s="66" customFormat="1" ht="12.95" customHeight="1">
      <c r="A16" s="46" t="s">
        <v>5</v>
      </c>
      <c r="C16" s="47">
        <f ca="1">+C8+C12</f>
        <v>0.52192007888151615</v>
      </c>
      <c r="E16" s="48" t="s">
        <v>61</v>
      </c>
      <c r="F16" s="45">
        <f ca="1">NOW()+15018.5+$C$5/24</f>
        <v>60355.733697916665</v>
      </c>
    </row>
    <row r="17" spans="1:31" s="66" customFormat="1" ht="12.95" customHeight="1" thickBot="1">
      <c r="A17" s="48" t="s">
        <v>46</v>
      </c>
      <c r="C17" s="66">
        <f>COUNT(C21:C2188)</f>
        <v>91</v>
      </c>
      <c r="E17" s="48" t="s">
        <v>62</v>
      </c>
      <c r="F17" s="45">
        <f ca="1">ROUND(2*(F16-$C$7)/$C$8,0)/2+F15</f>
        <v>55905</v>
      </c>
    </row>
    <row r="18" spans="1:31" s="66" customFormat="1" ht="12.95" customHeight="1" thickTop="1" thickBot="1">
      <c r="A18" s="46" t="s">
        <v>6</v>
      </c>
      <c r="C18" s="67">
        <f ca="1">+C15</f>
        <v>59987.76783374502</v>
      </c>
      <c r="D18" s="68">
        <f ca="1">+C16</f>
        <v>0.52192007888151615</v>
      </c>
      <c r="E18" s="48" t="s">
        <v>63</v>
      </c>
      <c r="F18" s="45">
        <f ca="1">ROUND(2*(F16-$C$15)/$C$16,0)/2+F15</f>
        <v>706</v>
      </c>
    </row>
    <row r="19" spans="1:31" s="66" customFormat="1" ht="12.95" customHeight="1" thickTop="1">
      <c r="E19" s="48" t="s">
        <v>64</v>
      </c>
      <c r="F19" s="49">
        <f ca="1">+$C$15+$C$16*F18-15018.5-$C$5/24</f>
        <v>45338.139242768702</v>
      </c>
    </row>
    <row r="20" spans="1:31" s="66" customFormat="1" ht="12.95" customHeight="1" thickBot="1">
      <c r="A20" s="69" t="s">
        <v>7</v>
      </c>
      <c r="B20" s="69" t="s">
        <v>8</v>
      </c>
      <c r="C20" s="69" t="s">
        <v>9</v>
      </c>
      <c r="D20" s="69" t="s">
        <v>14</v>
      </c>
      <c r="E20" s="69" t="s">
        <v>10</v>
      </c>
      <c r="F20" s="69" t="s">
        <v>11</v>
      </c>
      <c r="G20" s="69" t="s">
        <v>12</v>
      </c>
      <c r="H20" s="50" t="s">
        <v>77</v>
      </c>
      <c r="I20" s="50" t="s">
        <v>80</v>
      </c>
      <c r="J20" s="50" t="s">
        <v>74</v>
      </c>
      <c r="K20" s="50" t="s">
        <v>72</v>
      </c>
      <c r="L20" s="50" t="s">
        <v>334</v>
      </c>
      <c r="M20" s="50" t="s">
        <v>335</v>
      </c>
      <c r="N20" s="50" t="s">
        <v>336</v>
      </c>
      <c r="O20" s="50" t="s">
        <v>25</v>
      </c>
      <c r="P20" s="50" t="s">
        <v>24</v>
      </c>
      <c r="Q20" s="69" t="s">
        <v>16</v>
      </c>
      <c r="U20" s="51" t="s">
        <v>329</v>
      </c>
    </row>
    <row r="21" spans="1:31" s="66" customFormat="1" ht="12.95" customHeight="1">
      <c r="A21" s="66" t="s">
        <v>13</v>
      </c>
      <c r="C21" s="71">
        <v>31178.216</v>
      </c>
      <c r="D21" s="71" t="s">
        <v>15</v>
      </c>
      <c r="E21" s="66">
        <f t="shared" ref="E21:E52" si="0">+(C21-C$7)/C$8</f>
        <v>0</v>
      </c>
      <c r="F21" s="66">
        <f t="shared" ref="F21:F52" si="1">ROUND(2*E21,0)/2</f>
        <v>0</v>
      </c>
      <c r="G21" s="66">
        <f t="shared" ref="G21:G64" si="2">+C21-(C$7+F21*C$8)</f>
        <v>0</v>
      </c>
      <c r="H21" s="66">
        <f>+G21</f>
        <v>0</v>
      </c>
      <c r="O21" s="66">
        <f t="shared" ref="O21:O52" ca="1" si="3">+C$11+C$12*$F21</f>
        <v>8.5399564210987794E-2</v>
      </c>
      <c r="Q21" s="72">
        <f t="shared" ref="Q21:Q52" si="4">+C21-15018.5</f>
        <v>16159.716</v>
      </c>
    </row>
    <row r="22" spans="1:31" s="66" customFormat="1" ht="12.95" customHeight="1">
      <c r="A22" s="66" t="s">
        <v>33</v>
      </c>
      <c r="C22" s="71">
        <v>31179.263999999999</v>
      </c>
      <c r="D22" s="71"/>
      <c r="E22" s="66">
        <f t="shared" si="0"/>
        <v>2.0079682384936461</v>
      </c>
      <c r="F22" s="66">
        <f t="shared" si="1"/>
        <v>2</v>
      </c>
      <c r="G22" s="66">
        <f t="shared" si="2"/>
        <v>4.1587878622522112E-3</v>
      </c>
      <c r="I22" s="66">
        <f t="shared" ref="I22:I41" si="5">+G22</f>
        <v>4.1587878622522112E-3</v>
      </c>
      <c r="O22" s="66">
        <f t="shared" ca="1" si="3"/>
        <v>8.5398509839049203E-2</v>
      </c>
      <c r="Q22" s="72">
        <f t="shared" si="4"/>
        <v>16160.763999999999</v>
      </c>
      <c r="AA22" s="66" t="s">
        <v>32</v>
      </c>
      <c r="AE22" s="66" t="s">
        <v>34</v>
      </c>
    </row>
    <row r="23" spans="1:31" s="66" customFormat="1" ht="12.95" customHeight="1">
      <c r="A23" s="66" t="s">
        <v>33</v>
      </c>
      <c r="C23" s="71">
        <v>31213.200000000001</v>
      </c>
      <c r="D23" s="71"/>
      <c r="E23" s="66">
        <f t="shared" si="0"/>
        <v>67.029351961391754</v>
      </c>
      <c r="F23" s="66">
        <f t="shared" si="1"/>
        <v>67</v>
      </c>
      <c r="G23" s="66">
        <f t="shared" si="2"/>
        <v>1.5319393478421262E-2</v>
      </c>
      <c r="I23" s="66">
        <f t="shared" si="5"/>
        <v>1.5319393478421262E-2</v>
      </c>
      <c r="O23" s="66">
        <f t="shared" ca="1" si="3"/>
        <v>8.5364242751044761E-2</v>
      </c>
      <c r="Q23" s="72">
        <f t="shared" si="4"/>
        <v>16194.7</v>
      </c>
      <c r="AA23" s="66" t="s">
        <v>32</v>
      </c>
      <c r="AE23" s="66" t="s">
        <v>34</v>
      </c>
    </row>
    <row r="24" spans="1:31" s="66" customFormat="1" ht="12.95" customHeight="1">
      <c r="A24" s="66" t="s">
        <v>33</v>
      </c>
      <c r="C24" s="71">
        <v>31224.16</v>
      </c>
      <c r="D24" s="71"/>
      <c r="E24" s="66">
        <f t="shared" si="0"/>
        <v>88.028714455583014</v>
      </c>
      <c r="F24" s="66">
        <f t="shared" si="1"/>
        <v>88</v>
      </c>
      <c r="G24" s="66">
        <f t="shared" si="2"/>
        <v>1.4986666061304277E-2</v>
      </c>
      <c r="I24" s="66">
        <f t="shared" si="5"/>
        <v>1.4986666061304277E-2</v>
      </c>
      <c r="O24" s="66">
        <f t="shared" ca="1" si="3"/>
        <v>8.5353171845689482E-2</v>
      </c>
      <c r="Q24" s="72">
        <f t="shared" si="4"/>
        <v>16205.66</v>
      </c>
      <c r="AA24" s="66" t="s">
        <v>32</v>
      </c>
      <c r="AE24" s="66" t="s">
        <v>34</v>
      </c>
    </row>
    <row r="25" spans="1:31" s="66" customFormat="1" ht="12.95" customHeight="1">
      <c r="A25" s="66" t="s">
        <v>33</v>
      </c>
      <c r="C25" s="71">
        <v>31235.119999999999</v>
      </c>
      <c r="D25" s="71"/>
      <c r="E25" s="66">
        <f t="shared" si="0"/>
        <v>109.02807694977427</v>
      </c>
      <c r="F25" s="66">
        <f t="shared" si="1"/>
        <v>109</v>
      </c>
      <c r="G25" s="66">
        <f t="shared" si="2"/>
        <v>1.4653938644187292E-2</v>
      </c>
      <c r="I25" s="66">
        <f t="shared" si="5"/>
        <v>1.4653938644187292E-2</v>
      </c>
      <c r="O25" s="66">
        <f t="shared" ca="1" si="3"/>
        <v>8.5342100940334203E-2</v>
      </c>
      <c r="Q25" s="72">
        <f t="shared" si="4"/>
        <v>16216.619999999999</v>
      </c>
      <c r="AA25" s="66" t="s">
        <v>32</v>
      </c>
      <c r="AE25" s="66" t="s">
        <v>34</v>
      </c>
    </row>
    <row r="26" spans="1:31" s="66" customFormat="1" ht="12.95" customHeight="1">
      <c r="A26" s="66" t="s">
        <v>33</v>
      </c>
      <c r="C26" s="71">
        <v>31562.377</v>
      </c>
      <c r="D26" s="71"/>
      <c r="E26" s="66">
        <f t="shared" si="0"/>
        <v>736.0525634244209</v>
      </c>
      <c r="F26" s="66">
        <f t="shared" si="1"/>
        <v>736</v>
      </c>
      <c r="G26" s="66">
        <f t="shared" si="2"/>
        <v>2.7433934330474585E-2</v>
      </c>
      <c r="I26" s="66">
        <f t="shared" si="5"/>
        <v>2.7433934330474585E-2</v>
      </c>
      <c r="O26" s="66">
        <f t="shared" ca="1" si="3"/>
        <v>8.5011555337583714E-2</v>
      </c>
      <c r="Q26" s="72">
        <f t="shared" si="4"/>
        <v>16543.877</v>
      </c>
      <c r="AA26" s="66" t="s">
        <v>32</v>
      </c>
      <c r="AE26" s="66" t="s">
        <v>34</v>
      </c>
    </row>
    <row r="27" spans="1:31" s="66" customFormat="1" ht="12.95" customHeight="1">
      <c r="A27" s="66" t="s">
        <v>33</v>
      </c>
      <c r="C27" s="71">
        <v>42843.718000000001</v>
      </c>
      <c r="D27" s="71"/>
      <c r="E27" s="66">
        <f t="shared" si="0"/>
        <v>22351.104486745684</v>
      </c>
      <c r="F27" s="66">
        <f t="shared" si="1"/>
        <v>22351</v>
      </c>
      <c r="G27" s="66">
        <f t="shared" si="2"/>
        <v>5.4533785631065257E-2</v>
      </c>
      <c r="I27" s="66">
        <f t="shared" si="5"/>
        <v>5.4533785631065257E-2</v>
      </c>
      <c r="O27" s="66">
        <f t="shared" ca="1" si="3"/>
        <v>7.3616430611185238E-2</v>
      </c>
      <c r="Q27" s="72">
        <f t="shared" si="4"/>
        <v>27825.218000000001</v>
      </c>
      <c r="AA27" s="66" t="s">
        <v>32</v>
      </c>
      <c r="AE27" s="66" t="s">
        <v>34</v>
      </c>
    </row>
    <row r="28" spans="1:31" s="66" customFormat="1" ht="12.95" customHeight="1">
      <c r="A28" s="66" t="s">
        <v>33</v>
      </c>
      <c r="C28" s="71">
        <v>42843.722000000002</v>
      </c>
      <c r="D28" s="71"/>
      <c r="E28" s="66">
        <f t="shared" si="0"/>
        <v>22351.112150746594</v>
      </c>
      <c r="F28" s="66">
        <f t="shared" si="1"/>
        <v>22351</v>
      </c>
      <c r="G28" s="66">
        <f t="shared" si="2"/>
        <v>5.8533785631880164E-2</v>
      </c>
      <c r="I28" s="66">
        <f t="shared" si="5"/>
        <v>5.8533785631880164E-2</v>
      </c>
      <c r="O28" s="66">
        <f t="shared" ca="1" si="3"/>
        <v>7.3616430611185238E-2</v>
      </c>
      <c r="Q28" s="72">
        <f t="shared" si="4"/>
        <v>27825.222000000002</v>
      </c>
      <c r="AA28" s="66" t="s">
        <v>32</v>
      </c>
      <c r="AE28" s="66" t="s">
        <v>34</v>
      </c>
    </row>
    <row r="29" spans="1:31" s="66" customFormat="1" ht="12.95" customHeight="1">
      <c r="A29" s="66" t="s">
        <v>33</v>
      </c>
      <c r="C29" s="71">
        <v>43176.701999999997</v>
      </c>
      <c r="D29" s="71"/>
      <c r="E29" s="66">
        <f t="shared" si="0"/>
        <v>22989.101906523629</v>
      </c>
      <c r="F29" s="66">
        <f t="shared" si="1"/>
        <v>22989</v>
      </c>
      <c r="G29" s="66">
        <f t="shared" si="2"/>
        <v>5.3187114572210703E-2</v>
      </c>
      <c r="I29" s="66">
        <f t="shared" si="5"/>
        <v>5.3187114572210703E-2</v>
      </c>
      <c r="O29" s="66">
        <f t="shared" ca="1" si="3"/>
        <v>7.3280085962772454E-2</v>
      </c>
      <c r="Q29" s="72">
        <f t="shared" si="4"/>
        <v>28158.201999999997</v>
      </c>
      <c r="AA29" s="66" t="s">
        <v>32</v>
      </c>
      <c r="AE29" s="66" t="s">
        <v>34</v>
      </c>
    </row>
    <row r="30" spans="1:31" s="66" customFormat="1" ht="12.95" customHeight="1">
      <c r="A30" s="66" t="s">
        <v>33</v>
      </c>
      <c r="C30" s="71">
        <v>43190.79</v>
      </c>
      <c r="D30" s="71"/>
      <c r="E30" s="66">
        <f t="shared" si="0"/>
        <v>23016.094517729674</v>
      </c>
      <c r="F30" s="66">
        <f t="shared" si="1"/>
        <v>23016</v>
      </c>
      <c r="G30" s="66">
        <f t="shared" si="2"/>
        <v>4.9330750756780617E-2</v>
      </c>
      <c r="I30" s="66">
        <f t="shared" si="5"/>
        <v>4.9330750756780617E-2</v>
      </c>
      <c r="O30" s="66">
        <f t="shared" ca="1" si="3"/>
        <v>7.3265851941601387E-2</v>
      </c>
      <c r="Q30" s="72">
        <f t="shared" si="4"/>
        <v>28172.29</v>
      </c>
      <c r="AA30" s="66" t="s">
        <v>32</v>
      </c>
      <c r="AE30" s="66" t="s">
        <v>34</v>
      </c>
    </row>
    <row r="31" spans="1:31" s="66" customFormat="1" ht="12.95" customHeight="1">
      <c r="A31" s="66" t="s">
        <v>33</v>
      </c>
      <c r="C31" s="71">
        <v>43538.913999999997</v>
      </c>
      <c r="D31" s="71"/>
      <c r="E31" s="66">
        <f t="shared" si="0"/>
        <v>23683.100180953061</v>
      </c>
      <c r="F31" s="66">
        <f t="shared" si="1"/>
        <v>23683</v>
      </c>
      <c r="G31" s="66">
        <f t="shared" si="2"/>
        <v>5.2286503741925117E-2</v>
      </c>
      <c r="I31" s="66">
        <f t="shared" si="5"/>
        <v>5.2286503741925117E-2</v>
      </c>
      <c r="O31" s="66">
        <f t="shared" ca="1" si="3"/>
        <v>7.2914218900078931E-2</v>
      </c>
      <c r="Q31" s="72">
        <f t="shared" si="4"/>
        <v>28520.413999999997</v>
      </c>
      <c r="AA31" s="66" t="s">
        <v>32</v>
      </c>
      <c r="AE31" s="66" t="s">
        <v>34</v>
      </c>
    </row>
    <row r="32" spans="1:31" s="66" customFormat="1" ht="12.95" customHeight="1">
      <c r="A32" s="66" t="s">
        <v>33</v>
      </c>
      <c r="C32" s="71">
        <v>43948.625999999997</v>
      </c>
      <c r="D32" s="71"/>
      <c r="E32" s="66">
        <f t="shared" si="0"/>
        <v>24468.108466192181</v>
      </c>
      <c r="F32" s="66">
        <f t="shared" si="1"/>
        <v>24468</v>
      </c>
      <c r="G32" s="66">
        <f t="shared" si="2"/>
        <v>5.6610740757605527E-2</v>
      </c>
      <c r="I32" s="66">
        <f t="shared" si="5"/>
        <v>5.6610740757605527E-2</v>
      </c>
      <c r="O32" s="66">
        <f t="shared" ca="1" si="3"/>
        <v>7.2500377914179195E-2</v>
      </c>
      <c r="Q32" s="72">
        <f t="shared" si="4"/>
        <v>28930.125999999997</v>
      </c>
      <c r="AA32" s="66" t="s">
        <v>32</v>
      </c>
      <c r="AE32" s="66" t="s">
        <v>34</v>
      </c>
    </row>
    <row r="33" spans="1:31" s="66" customFormat="1" ht="12.95" customHeight="1">
      <c r="A33" s="66" t="s">
        <v>33</v>
      </c>
      <c r="C33" s="71">
        <v>44307.709000000003</v>
      </c>
      <c r="D33" s="71"/>
      <c r="E33" s="66">
        <f t="shared" si="0"/>
        <v>25156.111575909556</v>
      </c>
      <c r="F33" s="66">
        <f t="shared" si="1"/>
        <v>25156</v>
      </c>
      <c r="G33" s="66">
        <f t="shared" si="2"/>
        <v>5.8233766336343251E-2</v>
      </c>
      <c r="I33" s="66">
        <f t="shared" si="5"/>
        <v>5.8233766336343251E-2</v>
      </c>
      <c r="O33" s="66">
        <f t="shared" ca="1" si="3"/>
        <v>7.2137673967301461E-2</v>
      </c>
      <c r="Q33" s="72">
        <f t="shared" si="4"/>
        <v>29289.209000000003</v>
      </c>
      <c r="AA33" s="66" t="s">
        <v>32</v>
      </c>
      <c r="AE33" s="66" t="s">
        <v>34</v>
      </c>
    </row>
    <row r="34" spans="1:31" s="66" customFormat="1" ht="12.95" customHeight="1">
      <c r="A34" s="66" t="s">
        <v>33</v>
      </c>
      <c r="C34" s="71">
        <v>44608.853000000003</v>
      </c>
      <c r="D34" s="71"/>
      <c r="E34" s="66">
        <f t="shared" si="0"/>
        <v>25733.103548441602</v>
      </c>
      <c r="F34" s="66">
        <f t="shared" si="1"/>
        <v>25733</v>
      </c>
      <c r="G34" s="66">
        <f t="shared" si="2"/>
        <v>5.4044065400375985E-2</v>
      </c>
      <c r="I34" s="66">
        <f t="shared" si="5"/>
        <v>5.4044065400375985E-2</v>
      </c>
      <c r="O34" s="66">
        <f t="shared" ca="1" si="3"/>
        <v>7.1833487663015921E-2</v>
      </c>
      <c r="Q34" s="72">
        <f t="shared" si="4"/>
        <v>29590.353000000003</v>
      </c>
      <c r="AA34" s="66" t="s">
        <v>32</v>
      </c>
      <c r="AE34" s="66" t="s">
        <v>34</v>
      </c>
    </row>
    <row r="35" spans="1:31" s="66" customFormat="1" ht="12.95" customHeight="1">
      <c r="A35" s="66" t="s">
        <v>33</v>
      </c>
      <c r="C35" s="71">
        <v>45021.694000000003</v>
      </c>
      <c r="D35" s="71"/>
      <c r="E35" s="66">
        <f t="shared" si="0"/>
        <v>26524.106998392799</v>
      </c>
      <c r="F35" s="66">
        <f t="shared" si="1"/>
        <v>26524</v>
      </c>
      <c r="G35" s="66">
        <f t="shared" si="2"/>
        <v>5.5844666014309041E-2</v>
      </c>
      <c r="I35" s="66">
        <f t="shared" si="5"/>
        <v>5.5844666014309041E-2</v>
      </c>
      <c r="O35" s="66">
        <f t="shared" ca="1" si="3"/>
        <v>7.1416483561300398E-2</v>
      </c>
      <c r="Q35" s="72">
        <f t="shared" si="4"/>
        <v>30003.194000000003</v>
      </c>
      <c r="AA35" s="66" t="s">
        <v>32</v>
      </c>
      <c r="AE35" s="66" t="s">
        <v>34</v>
      </c>
    </row>
    <row r="36" spans="1:31" s="66" customFormat="1" ht="12.95" customHeight="1">
      <c r="A36" s="66" t="s">
        <v>36</v>
      </c>
      <c r="C36" s="71">
        <v>45325.71</v>
      </c>
      <c r="D36" s="71"/>
      <c r="E36" s="66">
        <f t="shared" si="0"/>
        <v>27106.601723578427</v>
      </c>
      <c r="F36" s="66">
        <f t="shared" si="1"/>
        <v>27106.5</v>
      </c>
      <c r="G36" s="66">
        <f t="shared" si="2"/>
        <v>5.3091631700226571E-2</v>
      </c>
      <c r="I36" s="66">
        <f t="shared" si="5"/>
        <v>5.3091631700226571E-2</v>
      </c>
      <c r="O36" s="66">
        <f t="shared" ca="1" si="3"/>
        <v>7.1109397734183705E-2</v>
      </c>
      <c r="Q36" s="72">
        <f t="shared" si="4"/>
        <v>30307.21</v>
      </c>
      <c r="AA36" s="66" t="s">
        <v>32</v>
      </c>
      <c r="AB36" s="66">
        <v>6</v>
      </c>
      <c r="AC36" s="66" t="s">
        <v>35</v>
      </c>
      <c r="AE36" s="66" t="s">
        <v>37</v>
      </c>
    </row>
    <row r="37" spans="1:31" s="66" customFormat="1" ht="12.95" customHeight="1">
      <c r="A37" s="66" t="s">
        <v>36</v>
      </c>
      <c r="C37" s="71">
        <v>45344.504999999997</v>
      </c>
      <c r="D37" s="71"/>
      <c r="E37" s="66">
        <f t="shared" si="0"/>
        <v>27142.612947855647</v>
      </c>
      <c r="F37" s="66">
        <f t="shared" si="1"/>
        <v>27142.5</v>
      </c>
      <c r="G37" s="66">
        <f t="shared" si="2"/>
        <v>5.8949813268554863E-2</v>
      </c>
      <c r="I37" s="66">
        <f t="shared" si="5"/>
        <v>5.8949813268554863E-2</v>
      </c>
      <c r="O37" s="66">
        <f t="shared" ca="1" si="3"/>
        <v>7.1090419039288949E-2</v>
      </c>
      <c r="Q37" s="72">
        <f t="shared" si="4"/>
        <v>30326.004999999997</v>
      </c>
      <c r="AA37" s="66" t="s">
        <v>32</v>
      </c>
      <c r="AB37" s="66">
        <v>6</v>
      </c>
      <c r="AC37" s="66" t="s">
        <v>35</v>
      </c>
      <c r="AE37" s="66" t="s">
        <v>37</v>
      </c>
    </row>
    <row r="38" spans="1:31" s="66" customFormat="1" ht="12.95" customHeight="1">
      <c r="A38" s="66" t="s">
        <v>36</v>
      </c>
      <c r="C38" s="71">
        <v>45357.552000000003</v>
      </c>
      <c r="D38" s="71"/>
      <c r="E38" s="66">
        <f t="shared" si="0"/>
        <v>27167.611002824793</v>
      </c>
      <c r="F38" s="66">
        <f t="shared" si="1"/>
        <v>27167.5</v>
      </c>
      <c r="G38" s="66">
        <f t="shared" si="2"/>
        <v>5.7934661592298653E-2</v>
      </c>
      <c r="I38" s="66">
        <f t="shared" si="5"/>
        <v>5.7934661592298653E-2</v>
      </c>
      <c r="O38" s="66">
        <f t="shared" ca="1" si="3"/>
        <v>7.1077239390056474E-2</v>
      </c>
      <c r="Q38" s="72">
        <f t="shared" si="4"/>
        <v>30339.052000000003</v>
      </c>
      <c r="AA38" s="66" t="s">
        <v>32</v>
      </c>
      <c r="AB38" s="66">
        <v>6</v>
      </c>
      <c r="AC38" s="66" t="s">
        <v>35</v>
      </c>
      <c r="AE38" s="66" t="s">
        <v>37</v>
      </c>
    </row>
    <row r="39" spans="1:31" s="66" customFormat="1" ht="12.95" customHeight="1">
      <c r="A39" s="66" t="s">
        <v>38</v>
      </c>
      <c r="C39" s="71">
        <v>45368.502999999997</v>
      </c>
      <c r="D39" s="71"/>
      <c r="E39" s="66">
        <f t="shared" si="0"/>
        <v>27188.593121316928</v>
      </c>
      <c r="F39" s="66">
        <f t="shared" si="1"/>
        <v>27188.5</v>
      </c>
      <c r="G39" s="66">
        <f t="shared" si="2"/>
        <v>4.8601934169710148E-2</v>
      </c>
      <c r="I39" s="66">
        <f t="shared" si="5"/>
        <v>4.8601934169710148E-2</v>
      </c>
      <c r="O39" s="66">
        <f t="shared" ca="1" si="3"/>
        <v>7.1066168484701195E-2</v>
      </c>
      <c r="Q39" s="72">
        <f t="shared" si="4"/>
        <v>30350.002999999997</v>
      </c>
      <c r="AA39" s="66" t="s">
        <v>32</v>
      </c>
      <c r="AB39" s="66">
        <v>6</v>
      </c>
      <c r="AC39" s="66" t="s">
        <v>35</v>
      </c>
      <c r="AE39" s="66" t="s">
        <v>37</v>
      </c>
    </row>
    <row r="40" spans="1:31" s="66" customFormat="1" ht="12.95" customHeight="1">
      <c r="A40" s="66" t="s">
        <v>38</v>
      </c>
      <c r="C40" s="71">
        <v>45401.362999999998</v>
      </c>
      <c r="D40" s="71"/>
      <c r="E40" s="66">
        <f t="shared" si="0"/>
        <v>27251.552888794955</v>
      </c>
      <c r="F40" s="66">
        <f t="shared" si="1"/>
        <v>27251.5</v>
      </c>
      <c r="G40" s="66">
        <f t="shared" si="2"/>
        <v>2.7603751914284658E-2</v>
      </c>
      <c r="I40" s="66">
        <f t="shared" si="5"/>
        <v>2.7603751914284658E-2</v>
      </c>
      <c r="O40" s="66">
        <f t="shared" ca="1" si="3"/>
        <v>7.1032955768635359E-2</v>
      </c>
      <c r="Q40" s="72">
        <f t="shared" si="4"/>
        <v>30382.862999999998</v>
      </c>
      <c r="AA40" s="66" t="s">
        <v>32</v>
      </c>
      <c r="AB40" s="66">
        <v>5</v>
      </c>
      <c r="AC40" s="66" t="s">
        <v>35</v>
      </c>
      <c r="AE40" s="66" t="s">
        <v>37</v>
      </c>
    </row>
    <row r="41" spans="1:31" s="66" customFormat="1" ht="12.95" customHeight="1">
      <c r="A41" s="66" t="s">
        <v>38</v>
      </c>
      <c r="C41" s="71">
        <v>45402.398999999998</v>
      </c>
      <c r="D41" s="71"/>
      <c r="E41" s="66">
        <f t="shared" si="0"/>
        <v>27253.537865030721</v>
      </c>
      <c r="F41" s="66">
        <f t="shared" si="1"/>
        <v>27253.5</v>
      </c>
      <c r="G41" s="66">
        <f t="shared" si="2"/>
        <v>1.9762539777730126E-2</v>
      </c>
      <c r="I41" s="66">
        <f t="shared" si="5"/>
        <v>1.9762539777730126E-2</v>
      </c>
      <c r="O41" s="66">
        <f t="shared" ca="1" si="3"/>
        <v>7.1031901396696753E-2</v>
      </c>
      <c r="Q41" s="72">
        <f t="shared" si="4"/>
        <v>30383.898999999998</v>
      </c>
      <c r="AA41" s="66" t="s">
        <v>32</v>
      </c>
      <c r="AB41" s="66">
        <v>6</v>
      </c>
      <c r="AC41" s="66" t="s">
        <v>35</v>
      </c>
      <c r="AE41" s="66" t="s">
        <v>37</v>
      </c>
    </row>
    <row r="42" spans="1:31" s="66" customFormat="1" ht="12.95" customHeight="1">
      <c r="A42" s="52" t="s">
        <v>104</v>
      </c>
      <c r="B42" s="53" t="s">
        <v>54</v>
      </c>
      <c r="C42" s="52">
        <v>45405.809000000001</v>
      </c>
      <c r="D42" s="52" t="s">
        <v>80</v>
      </c>
      <c r="E42" s="66">
        <f t="shared" si="0"/>
        <v>27260.071425806749</v>
      </c>
      <c r="F42" s="66">
        <f t="shared" si="1"/>
        <v>27260</v>
      </c>
      <c r="G42" s="66">
        <f t="shared" si="2"/>
        <v>3.7278600349964108E-2</v>
      </c>
      <c r="K42" s="66">
        <f>+G42</f>
        <v>3.7278600349964108E-2</v>
      </c>
      <c r="O42" s="66">
        <f t="shared" ca="1" si="3"/>
        <v>7.1028474687896317E-2</v>
      </c>
      <c r="Q42" s="72">
        <f t="shared" si="4"/>
        <v>30387.309000000001</v>
      </c>
    </row>
    <row r="43" spans="1:31" s="66" customFormat="1" ht="12.95" customHeight="1">
      <c r="A43" s="66" t="s">
        <v>39</v>
      </c>
      <c r="C43" s="71">
        <v>45436.36</v>
      </c>
      <c r="D43" s="71"/>
      <c r="E43" s="66">
        <f t="shared" si="0"/>
        <v>27318.607148759311</v>
      </c>
      <c r="F43" s="66">
        <f t="shared" si="1"/>
        <v>27318.5</v>
      </c>
      <c r="G43" s="66">
        <f t="shared" si="2"/>
        <v>5.5923145395354368E-2</v>
      </c>
      <c r="I43" s="66">
        <f t="shared" ref="I43:I56" si="6">+G43</f>
        <v>5.5923145395354368E-2</v>
      </c>
      <c r="O43" s="66">
        <f t="shared" ca="1" si="3"/>
        <v>7.0997634308692326E-2</v>
      </c>
      <c r="Q43" s="72">
        <f t="shared" si="4"/>
        <v>30417.86</v>
      </c>
      <c r="AA43" s="66" t="s">
        <v>32</v>
      </c>
      <c r="AB43" s="66">
        <v>6</v>
      </c>
      <c r="AC43" s="66" t="s">
        <v>35</v>
      </c>
      <c r="AE43" s="66" t="s">
        <v>37</v>
      </c>
    </row>
    <row r="44" spans="1:31" s="66" customFormat="1" ht="12.95" customHeight="1">
      <c r="A44" s="66" t="s">
        <v>39</v>
      </c>
      <c r="C44" s="71">
        <v>45437.398999999998</v>
      </c>
      <c r="D44" s="71"/>
      <c r="E44" s="66">
        <f t="shared" si="0"/>
        <v>27320.597872995753</v>
      </c>
      <c r="F44" s="66">
        <f t="shared" si="1"/>
        <v>27320.5</v>
      </c>
      <c r="G44" s="66">
        <f t="shared" si="2"/>
        <v>5.1081933263048995E-2</v>
      </c>
      <c r="I44" s="66">
        <f t="shared" si="6"/>
        <v>5.1081933263048995E-2</v>
      </c>
      <c r="O44" s="66">
        <f t="shared" ca="1" si="3"/>
        <v>7.099657993675372E-2</v>
      </c>
      <c r="Q44" s="72">
        <f t="shared" si="4"/>
        <v>30418.898999999998</v>
      </c>
      <c r="AA44" s="66" t="s">
        <v>32</v>
      </c>
      <c r="AB44" s="66">
        <v>9</v>
      </c>
      <c r="AC44" s="66" t="s">
        <v>35</v>
      </c>
      <c r="AE44" s="66" t="s">
        <v>37</v>
      </c>
    </row>
    <row r="45" spans="1:31" s="66" customFormat="1" ht="12.95" customHeight="1">
      <c r="A45" s="66" t="s">
        <v>33</v>
      </c>
      <c r="C45" s="71">
        <v>47897.985000000001</v>
      </c>
      <c r="D45" s="71"/>
      <c r="E45" s="66">
        <f t="shared" si="0"/>
        <v>32035.08120895709</v>
      </c>
      <c r="F45" s="66">
        <f t="shared" si="1"/>
        <v>32035</v>
      </c>
      <c r="G45" s="66">
        <f t="shared" si="2"/>
        <v>4.2384628104628064E-2</v>
      </c>
      <c r="I45" s="66">
        <f t="shared" si="6"/>
        <v>4.2384628104628064E-2</v>
      </c>
      <c r="O45" s="66">
        <f t="shared" ca="1" si="3"/>
        <v>6.8511161684493449E-2</v>
      </c>
      <c r="Q45" s="72">
        <f t="shared" si="4"/>
        <v>32879.485000000001</v>
      </c>
      <c r="AA45" s="66" t="s">
        <v>32</v>
      </c>
      <c r="AE45" s="66" t="s">
        <v>34</v>
      </c>
    </row>
    <row r="46" spans="1:31" s="66" customFormat="1" ht="12.95" customHeight="1">
      <c r="A46" s="66" t="s">
        <v>33</v>
      </c>
      <c r="C46" s="71">
        <v>47950.711000000003</v>
      </c>
      <c r="D46" s="71"/>
      <c r="E46" s="66">
        <f t="shared" si="0"/>
        <v>32136.104236956075</v>
      </c>
      <c r="F46" s="66">
        <f t="shared" si="1"/>
        <v>32136</v>
      </c>
      <c r="G46" s="66">
        <f t="shared" si="2"/>
        <v>5.440341529174475E-2</v>
      </c>
      <c r="I46" s="66">
        <f t="shared" si="6"/>
        <v>5.440341529174475E-2</v>
      </c>
      <c r="O46" s="66">
        <f t="shared" ca="1" si="3"/>
        <v>6.8457915901594252E-2</v>
      </c>
      <c r="Q46" s="72">
        <f t="shared" si="4"/>
        <v>32932.211000000003</v>
      </c>
      <c r="AA46" s="66" t="s">
        <v>32</v>
      </c>
      <c r="AE46" s="66" t="s">
        <v>34</v>
      </c>
    </row>
    <row r="47" spans="1:31" s="66" customFormat="1" ht="12.95" customHeight="1">
      <c r="A47" s="52" t="s">
        <v>168</v>
      </c>
      <c r="B47" s="53" t="s">
        <v>54</v>
      </c>
      <c r="C47" s="52">
        <v>48297.788</v>
      </c>
      <c r="D47" s="52" t="s">
        <v>80</v>
      </c>
      <c r="E47" s="66">
        <f t="shared" si="0"/>
        <v>32801.103847941202</v>
      </c>
      <c r="F47" s="66">
        <f t="shared" si="1"/>
        <v>32801</v>
      </c>
      <c r="G47" s="66">
        <f t="shared" si="2"/>
        <v>5.4200380407564808E-2</v>
      </c>
      <c r="I47" s="66">
        <f t="shared" si="6"/>
        <v>5.4200380407564808E-2</v>
      </c>
      <c r="O47" s="66">
        <f t="shared" ca="1" si="3"/>
        <v>6.8107337232010401E-2</v>
      </c>
      <c r="Q47" s="72">
        <f t="shared" si="4"/>
        <v>33279.288</v>
      </c>
    </row>
    <row r="48" spans="1:31" s="66" customFormat="1" ht="12.95" customHeight="1">
      <c r="A48" s="52" t="s">
        <v>168</v>
      </c>
      <c r="B48" s="53" t="s">
        <v>54</v>
      </c>
      <c r="C48" s="52">
        <v>48331.714999999997</v>
      </c>
      <c r="D48" s="52" t="s">
        <v>80</v>
      </c>
      <c r="E48" s="66">
        <f t="shared" si="0"/>
        <v>32866.107987662035</v>
      </c>
      <c r="F48" s="66">
        <f t="shared" si="1"/>
        <v>32866</v>
      </c>
      <c r="G48" s="66">
        <f t="shared" si="2"/>
        <v>5.6360986018262338E-2</v>
      </c>
      <c r="I48" s="66">
        <f t="shared" si="6"/>
        <v>5.6360986018262338E-2</v>
      </c>
      <c r="O48" s="66">
        <f t="shared" ca="1" si="3"/>
        <v>6.8073070144005959E-2</v>
      </c>
      <c r="Q48" s="72">
        <f t="shared" si="4"/>
        <v>33313.214999999997</v>
      </c>
    </row>
    <row r="49" spans="1:31" s="66" customFormat="1" ht="12.95" customHeight="1">
      <c r="A49" s="52" t="s">
        <v>168</v>
      </c>
      <c r="B49" s="53" t="s">
        <v>54</v>
      </c>
      <c r="C49" s="52">
        <v>48654.788999999997</v>
      </c>
      <c r="D49" s="52" t="s">
        <v>80</v>
      </c>
      <c r="E49" s="66">
        <f t="shared" si="0"/>
        <v>33485.117845184745</v>
      </c>
      <c r="F49" s="66">
        <f t="shared" si="1"/>
        <v>33485</v>
      </c>
      <c r="G49" s="66">
        <f t="shared" si="2"/>
        <v>6.1505830242822412E-2</v>
      </c>
      <c r="I49" s="66">
        <f t="shared" si="6"/>
        <v>6.1505830242822412E-2</v>
      </c>
      <c r="O49" s="66">
        <f t="shared" ca="1" si="3"/>
        <v>6.7746742029009863E-2</v>
      </c>
      <c r="Q49" s="72">
        <f t="shared" si="4"/>
        <v>33636.288999999997</v>
      </c>
    </row>
    <row r="50" spans="1:31" s="66" customFormat="1" ht="12.95" customHeight="1">
      <c r="A50" s="52" t="s">
        <v>168</v>
      </c>
      <c r="B50" s="53" t="s">
        <v>54</v>
      </c>
      <c r="C50" s="52">
        <v>49460.633000000002</v>
      </c>
      <c r="D50" s="52" t="s">
        <v>80</v>
      </c>
      <c r="E50" s="66">
        <f t="shared" si="0"/>
        <v>35029.115132572566</v>
      </c>
      <c r="F50" s="66">
        <f t="shared" si="1"/>
        <v>35029</v>
      </c>
      <c r="G50" s="66">
        <f t="shared" si="2"/>
        <v>6.0090062048402615E-2</v>
      </c>
      <c r="I50" s="66">
        <f t="shared" si="6"/>
        <v>6.0090062048402615E-2</v>
      </c>
      <c r="O50" s="66">
        <f t="shared" ca="1" si="3"/>
        <v>6.6932766892412177E-2</v>
      </c>
      <c r="Q50" s="72">
        <f t="shared" si="4"/>
        <v>34442.133000000002</v>
      </c>
    </row>
    <row r="51" spans="1:31" s="66" customFormat="1" ht="12.95" customHeight="1">
      <c r="A51" s="54" t="s">
        <v>40</v>
      </c>
      <c r="B51" s="54"/>
      <c r="C51" s="55">
        <v>49480.451999999997</v>
      </c>
      <c r="D51" s="55"/>
      <c r="E51" s="66">
        <f t="shared" si="0"/>
        <v>35067.088341082817</v>
      </c>
      <c r="F51" s="66">
        <f t="shared" si="1"/>
        <v>35067</v>
      </c>
      <c r="G51" s="66">
        <f t="shared" si="2"/>
        <v>4.610703148500761E-2</v>
      </c>
      <c r="I51" s="66">
        <f t="shared" si="6"/>
        <v>4.610703148500761E-2</v>
      </c>
      <c r="O51" s="66">
        <f t="shared" ca="1" si="3"/>
        <v>6.6912733825578802E-2</v>
      </c>
      <c r="Q51" s="72">
        <f t="shared" si="4"/>
        <v>34461.951999999997</v>
      </c>
      <c r="AA51" s="66" t="s">
        <v>32</v>
      </c>
      <c r="AE51" s="66" t="s">
        <v>34</v>
      </c>
    </row>
    <row r="52" spans="1:31" s="66" customFormat="1" ht="12.95" customHeight="1">
      <c r="A52" s="52" t="s">
        <v>168</v>
      </c>
      <c r="B52" s="53" t="s">
        <v>54</v>
      </c>
      <c r="C52" s="52">
        <v>50152.692999999999</v>
      </c>
      <c r="D52" s="52" t="s">
        <v>80</v>
      </c>
      <c r="E52" s="66">
        <f t="shared" si="0"/>
        <v>36355.10225006628</v>
      </c>
      <c r="F52" s="66">
        <f t="shared" si="1"/>
        <v>36355</v>
      </c>
      <c r="G52" s="66">
        <f t="shared" si="2"/>
        <v>5.3366416563221719E-2</v>
      </c>
      <c r="I52" s="66">
        <f t="shared" si="6"/>
        <v>5.3366416563221719E-2</v>
      </c>
      <c r="O52" s="66">
        <f t="shared" ca="1" si="3"/>
        <v>6.6233718297121658E-2</v>
      </c>
      <c r="Q52" s="72">
        <f t="shared" si="4"/>
        <v>35134.192999999999</v>
      </c>
    </row>
    <row r="53" spans="1:31" s="66" customFormat="1" ht="12.95" customHeight="1">
      <c r="A53" s="52" t="s">
        <v>168</v>
      </c>
      <c r="B53" s="53" t="s">
        <v>54</v>
      </c>
      <c r="C53" s="52">
        <v>50488.815000000002</v>
      </c>
      <c r="D53" s="52" t="s">
        <v>80</v>
      </c>
      <c r="E53" s="66">
        <f t="shared" ref="E53:E84" si="7">+(C53-C$7)/C$8</f>
        <v>36999.112078558363</v>
      </c>
      <c r="F53" s="66">
        <f t="shared" ref="F53:F84" si="8">ROUND(2*E53,0)/2</f>
        <v>36999</v>
      </c>
      <c r="G53" s="66">
        <f t="shared" si="2"/>
        <v>5.8496109108091332E-2</v>
      </c>
      <c r="I53" s="66">
        <f t="shared" si="6"/>
        <v>5.8496109108091332E-2</v>
      </c>
      <c r="O53" s="66">
        <f t="shared" ref="O53:O84" ca="1" si="9">+C$11+C$12*$F53</f>
        <v>6.5894210532893085E-2</v>
      </c>
      <c r="Q53" s="72">
        <f t="shared" ref="Q53:Q84" si="10">+C53-15018.5</f>
        <v>35470.315000000002</v>
      </c>
    </row>
    <row r="54" spans="1:31" s="66" customFormat="1" ht="12.95" customHeight="1">
      <c r="A54" s="52" t="s">
        <v>168</v>
      </c>
      <c r="B54" s="53" t="s">
        <v>54</v>
      </c>
      <c r="C54" s="52">
        <v>51144.87</v>
      </c>
      <c r="D54" s="52" t="s">
        <v>80</v>
      </c>
      <c r="E54" s="66">
        <f t="shared" si="7"/>
        <v>38256.113607858337</v>
      </c>
      <c r="F54" s="66">
        <f t="shared" si="8"/>
        <v>38256</v>
      </c>
      <c r="G54" s="66">
        <f t="shared" si="2"/>
        <v>5.9294282276823651E-2</v>
      </c>
      <c r="I54" s="66">
        <f t="shared" si="6"/>
        <v>5.9294282276823651E-2</v>
      </c>
      <c r="O54" s="66">
        <f t="shared" ca="1" si="9"/>
        <v>6.5231537769484205E-2</v>
      </c>
      <c r="Q54" s="72">
        <f t="shared" si="10"/>
        <v>36126.370000000003</v>
      </c>
    </row>
    <row r="55" spans="1:31" s="66" customFormat="1" ht="12.95" customHeight="1">
      <c r="A55" s="52" t="s">
        <v>196</v>
      </c>
      <c r="B55" s="53" t="s">
        <v>49</v>
      </c>
      <c r="C55" s="52">
        <v>51215.080999999998</v>
      </c>
      <c r="D55" s="52" t="s">
        <v>80</v>
      </c>
      <c r="E55" s="66">
        <f t="shared" si="7"/>
        <v>38390.637899836409</v>
      </c>
      <c r="F55" s="66">
        <f t="shared" si="8"/>
        <v>38390.5</v>
      </c>
      <c r="G55" s="66">
        <f t="shared" si="2"/>
        <v>7.1972766199905891E-2</v>
      </c>
      <c r="I55" s="66">
        <f t="shared" si="6"/>
        <v>7.1972766199905891E-2</v>
      </c>
      <c r="O55" s="66">
        <f t="shared" ca="1" si="9"/>
        <v>6.5160631256613491E-2</v>
      </c>
      <c r="Q55" s="72">
        <f t="shared" si="10"/>
        <v>36196.580999999998</v>
      </c>
    </row>
    <row r="56" spans="1:31" s="66" customFormat="1" ht="12.95" customHeight="1">
      <c r="A56" s="52" t="s">
        <v>168</v>
      </c>
      <c r="B56" s="53" t="s">
        <v>54</v>
      </c>
      <c r="C56" s="52">
        <v>51245.607000000004</v>
      </c>
      <c r="D56" s="52" t="s">
        <v>80</v>
      </c>
      <c r="E56" s="66">
        <f t="shared" si="7"/>
        <v>38449.125722783298</v>
      </c>
      <c r="F56" s="66">
        <f t="shared" si="8"/>
        <v>38449</v>
      </c>
      <c r="G56" s="66">
        <f t="shared" si="2"/>
        <v>6.5617311251116917E-2</v>
      </c>
      <c r="I56" s="66">
        <f t="shared" si="6"/>
        <v>6.5617311251116917E-2</v>
      </c>
      <c r="O56" s="66">
        <f t="shared" ca="1" si="9"/>
        <v>6.5129790877409499E-2</v>
      </c>
      <c r="Q56" s="72">
        <f t="shared" si="10"/>
        <v>36227.107000000004</v>
      </c>
    </row>
    <row r="57" spans="1:31" s="66" customFormat="1" ht="12.95" customHeight="1">
      <c r="A57" s="52" t="s">
        <v>168</v>
      </c>
      <c r="B57" s="53" t="s">
        <v>54</v>
      </c>
      <c r="C57" s="52">
        <v>51629.736299999997</v>
      </c>
      <c r="D57" s="52" t="s">
        <v>80</v>
      </c>
      <c r="E57" s="66">
        <f t="shared" si="7"/>
        <v>39185.11754900049</v>
      </c>
      <c r="F57" s="66">
        <f t="shared" si="8"/>
        <v>39185</v>
      </c>
      <c r="G57" s="66">
        <f t="shared" si="2"/>
        <v>6.1351245582045522E-2</v>
      </c>
      <c r="K57" s="66">
        <f>+G57</f>
        <v>6.1351245582045522E-2</v>
      </c>
      <c r="O57" s="66">
        <f t="shared" ca="1" si="9"/>
        <v>6.4741782004005405E-2</v>
      </c>
      <c r="Q57" s="72">
        <f t="shared" si="10"/>
        <v>36611.236299999997</v>
      </c>
    </row>
    <row r="58" spans="1:31" s="66" customFormat="1" ht="12.95" customHeight="1">
      <c r="A58" s="52" t="s">
        <v>211</v>
      </c>
      <c r="B58" s="53" t="s">
        <v>54</v>
      </c>
      <c r="C58" s="52">
        <v>51982.031999999999</v>
      </c>
      <c r="D58" s="52" t="s">
        <v>80</v>
      </c>
      <c r="E58" s="66">
        <f t="shared" si="7"/>
        <v>39860.116190373257</v>
      </c>
      <c r="F58" s="66">
        <f t="shared" si="8"/>
        <v>39860</v>
      </c>
      <c r="G58" s="66">
        <f t="shared" si="2"/>
        <v>6.0642150026978925E-2</v>
      </c>
      <c r="I58" s="66">
        <f>+G58</f>
        <v>6.0642150026978925E-2</v>
      </c>
      <c r="O58" s="66">
        <f t="shared" ca="1" si="9"/>
        <v>6.4385931474728569E-2</v>
      </c>
      <c r="Q58" s="72">
        <f t="shared" si="10"/>
        <v>36963.531999999999</v>
      </c>
    </row>
    <row r="59" spans="1:31" s="66" customFormat="1" ht="12.95" customHeight="1">
      <c r="A59" s="52" t="s">
        <v>168</v>
      </c>
      <c r="B59" s="53" t="s">
        <v>54</v>
      </c>
      <c r="C59" s="52">
        <v>52006.561800000003</v>
      </c>
      <c r="D59" s="52" t="s">
        <v>80</v>
      </c>
      <c r="E59" s="66">
        <f t="shared" si="7"/>
        <v>39907.115292755567</v>
      </c>
      <c r="F59" s="66">
        <f t="shared" si="8"/>
        <v>39907</v>
      </c>
      <c r="G59" s="66">
        <f t="shared" si="2"/>
        <v>6.0173664860485587E-2</v>
      </c>
      <c r="K59" s="66">
        <f t="shared" ref="K59:K64" si="11">+G59</f>
        <v>6.0173664860485587E-2</v>
      </c>
      <c r="O59" s="66">
        <f t="shared" ca="1" si="9"/>
        <v>6.4361153734171506E-2</v>
      </c>
      <c r="Q59" s="72">
        <f t="shared" si="10"/>
        <v>36988.061800000003</v>
      </c>
    </row>
    <row r="60" spans="1:31" s="66" customFormat="1" ht="12.95" customHeight="1">
      <c r="A60" s="52" t="s">
        <v>168</v>
      </c>
      <c r="B60" s="53" t="s">
        <v>54</v>
      </c>
      <c r="C60" s="52">
        <v>52007.605499999998</v>
      </c>
      <c r="D60" s="52" t="s">
        <v>80</v>
      </c>
      <c r="E60" s="66">
        <f t="shared" si="7"/>
        <v>39909.115022193073</v>
      </c>
      <c r="F60" s="66">
        <f t="shared" si="8"/>
        <v>39909</v>
      </c>
      <c r="G60" s="66">
        <f t="shared" si="2"/>
        <v>6.0032452718587592E-2</v>
      </c>
      <c r="K60" s="66">
        <f t="shared" si="11"/>
        <v>6.0032452718587592E-2</v>
      </c>
      <c r="O60" s="66">
        <f t="shared" ca="1" si="9"/>
        <v>6.4360099362232914E-2</v>
      </c>
      <c r="Q60" s="72">
        <f t="shared" si="10"/>
        <v>36989.105499999998</v>
      </c>
    </row>
    <row r="61" spans="1:31" s="66" customFormat="1" ht="12.95" customHeight="1">
      <c r="A61" s="52" t="s">
        <v>168</v>
      </c>
      <c r="B61" s="53" t="s">
        <v>54</v>
      </c>
      <c r="C61" s="52">
        <v>52018.565999999999</v>
      </c>
      <c r="D61" s="52" t="s">
        <v>80</v>
      </c>
      <c r="E61" s="66">
        <f t="shared" si="7"/>
        <v>39930.115342687379</v>
      </c>
      <c r="F61" s="66">
        <f t="shared" si="8"/>
        <v>39930</v>
      </c>
      <c r="G61" s="66">
        <f t="shared" si="2"/>
        <v>6.019972530339146E-2</v>
      </c>
      <c r="K61" s="66">
        <f t="shared" si="11"/>
        <v>6.019972530339146E-2</v>
      </c>
      <c r="O61" s="66">
        <f t="shared" ca="1" si="9"/>
        <v>6.4349028456877636E-2</v>
      </c>
      <c r="Q61" s="72">
        <f t="shared" si="10"/>
        <v>37000.065999999999</v>
      </c>
    </row>
    <row r="62" spans="1:31" s="66" customFormat="1" ht="12.95" customHeight="1">
      <c r="A62" s="52" t="s">
        <v>168</v>
      </c>
      <c r="B62" s="53" t="s">
        <v>54</v>
      </c>
      <c r="C62" s="52">
        <v>52330.675799999997</v>
      </c>
      <c r="D62" s="52" t="s">
        <v>80</v>
      </c>
      <c r="E62" s="66">
        <f t="shared" si="7"/>
        <v>40528.117790514938</v>
      </c>
      <c r="F62" s="66">
        <f t="shared" si="8"/>
        <v>40528</v>
      </c>
      <c r="G62" s="66">
        <f t="shared" si="2"/>
        <v>6.147729694203008E-2</v>
      </c>
      <c r="K62" s="66">
        <f t="shared" si="11"/>
        <v>6.147729694203008E-2</v>
      </c>
      <c r="O62" s="66">
        <f t="shared" ca="1" si="9"/>
        <v>6.4033771247236818E-2</v>
      </c>
      <c r="Q62" s="72">
        <f t="shared" si="10"/>
        <v>37312.175799999997</v>
      </c>
    </row>
    <row r="63" spans="1:31" s="66" customFormat="1" ht="12.95" customHeight="1">
      <c r="A63" s="52" t="s">
        <v>168</v>
      </c>
      <c r="B63" s="53" t="s">
        <v>54</v>
      </c>
      <c r="C63" s="52">
        <v>52364.600400000003</v>
      </c>
      <c r="D63" s="52" t="s">
        <v>80</v>
      </c>
      <c r="E63" s="66">
        <f t="shared" si="7"/>
        <v>40593.117331835252</v>
      </c>
      <c r="F63" s="66">
        <f t="shared" si="8"/>
        <v>40593</v>
      </c>
      <c r="G63" s="66">
        <f t="shared" si="2"/>
        <v>6.1237902562425006E-2</v>
      </c>
      <c r="K63" s="66">
        <f t="shared" si="11"/>
        <v>6.1237902562425006E-2</v>
      </c>
      <c r="O63" s="66">
        <f t="shared" ca="1" si="9"/>
        <v>6.399950415923239E-2</v>
      </c>
      <c r="Q63" s="72">
        <f t="shared" si="10"/>
        <v>37346.100400000003</v>
      </c>
    </row>
    <row r="64" spans="1:31" s="66" customFormat="1" ht="12.95" customHeight="1">
      <c r="A64" s="52" t="s">
        <v>168</v>
      </c>
      <c r="B64" s="53" t="s">
        <v>54</v>
      </c>
      <c r="C64" s="52">
        <v>52389.653100000003</v>
      </c>
      <c r="D64" s="52" t="s">
        <v>80</v>
      </c>
      <c r="E64" s="66">
        <f t="shared" si="7"/>
        <v>40641.11831073655</v>
      </c>
      <c r="F64" s="66">
        <f t="shared" si="8"/>
        <v>40641</v>
      </c>
      <c r="G64" s="66">
        <f t="shared" si="2"/>
        <v>6.174881132756127E-2</v>
      </c>
      <c r="K64" s="66">
        <f t="shared" si="11"/>
        <v>6.174881132756127E-2</v>
      </c>
      <c r="O64" s="66">
        <f t="shared" ca="1" si="9"/>
        <v>6.397419923270603E-2</v>
      </c>
      <c r="Q64" s="72">
        <f t="shared" si="10"/>
        <v>37371.153100000003</v>
      </c>
    </row>
    <row r="65" spans="1:21" s="66" customFormat="1" ht="12.95" customHeight="1">
      <c r="A65" s="52" t="s">
        <v>234</v>
      </c>
      <c r="B65" s="53" t="s">
        <v>49</v>
      </c>
      <c r="C65" s="52">
        <v>52585.173600000002</v>
      </c>
      <c r="D65" s="52" t="s">
        <v>80</v>
      </c>
      <c r="E65" s="66">
        <f t="shared" si="7"/>
        <v>41015.735633231612</v>
      </c>
      <c r="F65" s="66">
        <f t="shared" si="8"/>
        <v>41015.5</v>
      </c>
      <c r="O65" s="66">
        <f t="shared" ca="1" si="9"/>
        <v>6.3776768087203548E-2</v>
      </c>
      <c r="Q65" s="72">
        <f t="shared" si="10"/>
        <v>37566.673600000002</v>
      </c>
      <c r="U65" s="66">
        <f>+C65-(C$7+F65*C$8)</f>
        <v>0.12298183904931648</v>
      </c>
    </row>
    <row r="66" spans="1:21" s="66" customFormat="1" ht="12.95" customHeight="1">
      <c r="A66" s="52" t="s">
        <v>168</v>
      </c>
      <c r="B66" s="53" t="s">
        <v>54</v>
      </c>
      <c r="C66" s="52">
        <v>52678.797599999998</v>
      </c>
      <c r="D66" s="52" t="s">
        <v>80</v>
      </c>
      <c r="E66" s="66">
        <f t="shared" si="7"/>
        <v>41195.119238537838</v>
      </c>
      <c r="F66" s="66">
        <f t="shared" si="8"/>
        <v>41195</v>
      </c>
      <c r="G66" s="66">
        <f t="shared" ref="G66:G108" si="12">+C66-(C$7+F66*C$8)</f>
        <v>6.2233049939095508E-2</v>
      </c>
      <c r="K66" s="66">
        <f>+G66</f>
        <v>6.2233049939095508E-2</v>
      </c>
      <c r="O66" s="66">
        <f t="shared" ca="1" si="9"/>
        <v>6.3682138205714361E-2</v>
      </c>
      <c r="Q66" s="72">
        <f t="shared" si="10"/>
        <v>37660.297599999998</v>
      </c>
    </row>
    <row r="67" spans="1:21" s="66" customFormat="1" ht="12.95" customHeight="1">
      <c r="A67" s="52" t="s">
        <v>168</v>
      </c>
      <c r="B67" s="53" t="s">
        <v>54</v>
      </c>
      <c r="C67" s="52">
        <v>52735.686000000002</v>
      </c>
      <c r="D67" s="52" t="s">
        <v>80</v>
      </c>
      <c r="E67" s="66">
        <f t="shared" si="7"/>
        <v>41304.117425884069</v>
      </c>
      <c r="F67" s="66">
        <f t="shared" si="8"/>
        <v>41304</v>
      </c>
      <c r="G67" s="66">
        <f t="shared" si="12"/>
        <v>6.1286988580832258E-2</v>
      </c>
      <c r="K67" s="66">
        <f>+G67</f>
        <v>6.1286988580832258E-2</v>
      </c>
      <c r="O67" s="66">
        <f t="shared" ca="1" si="9"/>
        <v>6.3624674935060771E-2</v>
      </c>
      <c r="Q67" s="72">
        <f t="shared" si="10"/>
        <v>37717.186000000002</v>
      </c>
    </row>
    <row r="68" spans="1:21" s="66" customFormat="1" ht="12.95" customHeight="1">
      <c r="A68" s="52" t="s">
        <v>244</v>
      </c>
      <c r="B68" s="53" t="s">
        <v>54</v>
      </c>
      <c r="C68" s="52">
        <v>52744.56</v>
      </c>
      <c r="D68" s="52" t="s">
        <v>80</v>
      </c>
      <c r="E68" s="66">
        <f t="shared" si="7"/>
        <v>41321.120011903542</v>
      </c>
      <c r="F68" s="66">
        <f t="shared" si="8"/>
        <v>41321</v>
      </c>
      <c r="G68" s="66">
        <f t="shared" si="12"/>
        <v>6.2636685426696204E-2</v>
      </c>
      <c r="K68" s="66">
        <f>+G68</f>
        <v>6.2636685426696204E-2</v>
      </c>
      <c r="O68" s="66">
        <f t="shared" ca="1" si="9"/>
        <v>6.3615712773582689E-2</v>
      </c>
      <c r="Q68" s="72">
        <f t="shared" si="10"/>
        <v>37726.06</v>
      </c>
    </row>
    <row r="69" spans="1:21" s="66" customFormat="1" ht="12.95" customHeight="1">
      <c r="A69" s="52" t="s">
        <v>248</v>
      </c>
      <c r="B69" s="53" t="s">
        <v>54</v>
      </c>
      <c r="C69" s="52">
        <v>53033.182999999997</v>
      </c>
      <c r="D69" s="52" t="s">
        <v>80</v>
      </c>
      <c r="E69" s="66">
        <f t="shared" si="7"/>
        <v>41874.121745586155</v>
      </c>
      <c r="F69" s="66">
        <f t="shared" si="8"/>
        <v>41874</v>
      </c>
      <c r="G69" s="66">
        <f t="shared" si="12"/>
        <v>6.3541530114889611E-2</v>
      </c>
      <c r="I69" s="66">
        <f>+G69</f>
        <v>6.3541530114889611E-2</v>
      </c>
      <c r="O69" s="66">
        <f t="shared" ca="1" si="9"/>
        <v>6.3324178932560329E-2</v>
      </c>
      <c r="Q69" s="72">
        <f t="shared" si="10"/>
        <v>38014.682999999997</v>
      </c>
    </row>
    <row r="70" spans="1:21" s="66" customFormat="1" ht="12.95" customHeight="1">
      <c r="A70" s="52" t="s">
        <v>244</v>
      </c>
      <c r="B70" s="53" t="s">
        <v>49</v>
      </c>
      <c r="C70" s="52">
        <v>53098.680099999998</v>
      </c>
      <c r="D70" s="52" t="s">
        <v>80</v>
      </c>
      <c r="E70" s="66">
        <f t="shared" si="7"/>
        <v>41999.614204091478</v>
      </c>
      <c r="F70" s="66">
        <f t="shared" si="8"/>
        <v>41999.5</v>
      </c>
      <c r="G70" s="66">
        <f t="shared" si="12"/>
        <v>5.9605468646623194E-2</v>
      </c>
      <c r="K70" s="66">
        <f t="shared" ref="K70:K87" si="13">+G70</f>
        <v>5.9605468646623194E-2</v>
      </c>
      <c r="O70" s="66">
        <f t="shared" ca="1" si="9"/>
        <v>6.3258017093413305E-2</v>
      </c>
      <c r="Q70" s="72">
        <f t="shared" si="10"/>
        <v>38080.180099999998</v>
      </c>
    </row>
    <row r="71" spans="1:21" s="66" customFormat="1" ht="12.95" customHeight="1">
      <c r="A71" s="52" t="s">
        <v>244</v>
      </c>
      <c r="B71" s="53" t="s">
        <v>54</v>
      </c>
      <c r="C71" s="52">
        <v>53763.871700000003</v>
      </c>
      <c r="D71" s="52" t="s">
        <v>80</v>
      </c>
      <c r="E71" s="66">
        <f t="shared" si="7"/>
        <v>43274.121461070703</v>
      </c>
      <c r="F71" s="66">
        <f t="shared" si="8"/>
        <v>43274</v>
      </c>
      <c r="G71" s="66">
        <f t="shared" si="12"/>
        <v>6.3393035641638562E-2</v>
      </c>
      <c r="K71" s="66">
        <f t="shared" si="13"/>
        <v>6.3393035641638562E-2</v>
      </c>
      <c r="O71" s="66">
        <f t="shared" ca="1" si="9"/>
        <v>6.2586118575541694E-2</v>
      </c>
      <c r="Q71" s="72">
        <f t="shared" si="10"/>
        <v>38745.371700000003</v>
      </c>
    </row>
    <row r="72" spans="1:21" s="66" customFormat="1" ht="12.95" customHeight="1">
      <c r="A72" s="52" t="s">
        <v>259</v>
      </c>
      <c r="B72" s="53" t="s">
        <v>54</v>
      </c>
      <c r="C72" s="52">
        <v>53780.048799999997</v>
      </c>
      <c r="D72" s="52" t="s">
        <v>80</v>
      </c>
      <c r="E72" s="66">
        <f t="shared" si="7"/>
        <v>43305.116788352156</v>
      </c>
      <c r="F72" s="66">
        <f t="shared" si="8"/>
        <v>43305</v>
      </c>
      <c r="G72" s="66">
        <f t="shared" si="12"/>
        <v>6.0954247535846662E-2</v>
      </c>
      <c r="K72" s="66">
        <f t="shared" si="13"/>
        <v>6.0954247535846662E-2</v>
      </c>
      <c r="O72" s="66">
        <f t="shared" ca="1" si="9"/>
        <v>6.2569775810493417E-2</v>
      </c>
      <c r="Q72" s="72">
        <f t="shared" si="10"/>
        <v>38761.548799999997</v>
      </c>
    </row>
    <row r="73" spans="1:21" s="66" customFormat="1" ht="12.95" customHeight="1">
      <c r="A73" s="52" t="s">
        <v>259</v>
      </c>
      <c r="B73" s="53" t="s">
        <v>49</v>
      </c>
      <c r="C73" s="52">
        <v>53833.026400000002</v>
      </c>
      <c r="D73" s="52" t="s">
        <v>80</v>
      </c>
      <c r="E73" s="66">
        <f t="shared" si="7"/>
        <v>43406.621882008403</v>
      </c>
      <c r="F73" s="66">
        <f t="shared" si="8"/>
        <v>43406.5</v>
      </c>
      <c r="G73" s="66">
        <f t="shared" si="12"/>
        <v>6.3612731697503477E-2</v>
      </c>
      <c r="K73" s="66">
        <f t="shared" si="13"/>
        <v>6.3612731697503477E-2</v>
      </c>
      <c r="O73" s="66">
        <f t="shared" ca="1" si="9"/>
        <v>6.2516266434609571E-2</v>
      </c>
      <c r="Q73" s="72">
        <f t="shared" si="10"/>
        <v>38814.526400000002</v>
      </c>
    </row>
    <row r="74" spans="1:21" s="66" customFormat="1" ht="12.95" customHeight="1">
      <c r="A74" s="52" t="s">
        <v>259</v>
      </c>
      <c r="B74" s="53" t="s">
        <v>54</v>
      </c>
      <c r="C74" s="52">
        <v>53849.988599999997</v>
      </c>
      <c r="D74" s="52" t="s">
        <v>80</v>
      </c>
      <c r="E74" s="66">
        <f t="shared" si="7"/>
        <v>43439.12146106852</v>
      </c>
      <c r="F74" s="66">
        <f t="shared" si="8"/>
        <v>43439</v>
      </c>
      <c r="G74" s="66">
        <f t="shared" si="12"/>
        <v>6.3393034492037259E-2</v>
      </c>
      <c r="K74" s="66">
        <f t="shared" si="13"/>
        <v>6.3393034492037259E-2</v>
      </c>
      <c r="O74" s="66">
        <f t="shared" ca="1" si="9"/>
        <v>6.2499132890607351E-2</v>
      </c>
      <c r="Q74" s="72">
        <f t="shared" si="10"/>
        <v>38831.488599999997</v>
      </c>
    </row>
    <row r="75" spans="1:21" s="66" customFormat="1" ht="12.95" customHeight="1">
      <c r="A75" s="52" t="s">
        <v>244</v>
      </c>
      <c r="B75" s="53" t="s">
        <v>54</v>
      </c>
      <c r="C75" s="52">
        <v>54176.709600000002</v>
      </c>
      <c r="D75" s="52" t="s">
        <v>80</v>
      </c>
      <c r="E75" s="66">
        <f t="shared" si="7"/>
        <v>44065.118971421194</v>
      </c>
      <c r="F75" s="66">
        <f t="shared" si="8"/>
        <v>44065</v>
      </c>
      <c r="G75" s="66">
        <f t="shared" si="12"/>
        <v>6.2093636253848672E-2</v>
      </c>
      <c r="K75" s="66">
        <f t="shared" si="13"/>
        <v>6.2093636253848672E-2</v>
      </c>
      <c r="O75" s="66">
        <f t="shared" ca="1" si="9"/>
        <v>6.2169114473826156E-2</v>
      </c>
      <c r="Q75" s="72">
        <f t="shared" si="10"/>
        <v>39158.209600000002</v>
      </c>
    </row>
    <row r="76" spans="1:21" s="66" customFormat="1" ht="12.95" customHeight="1">
      <c r="A76" s="52" t="s">
        <v>244</v>
      </c>
      <c r="B76" s="53" t="s">
        <v>54</v>
      </c>
      <c r="C76" s="52">
        <v>54223.683400000002</v>
      </c>
      <c r="D76" s="52" t="s">
        <v>80</v>
      </c>
      <c r="E76" s="66">
        <f t="shared" si="7"/>
        <v>44155.12078291113</v>
      </c>
      <c r="F76" s="66">
        <f t="shared" si="8"/>
        <v>44155</v>
      </c>
      <c r="G76" s="66">
        <f t="shared" si="12"/>
        <v>6.3039090178790502E-2</v>
      </c>
      <c r="K76" s="66">
        <f t="shared" si="13"/>
        <v>6.3039090178790502E-2</v>
      </c>
      <c r="O76" s="66">
        <f t="shared" ca="1" si="9"/>
        <v>6.2121667736589246E-2</v>
      </c>
      <c r="Q76" s="72">
        <f t="shared" si="10"/>
        <v>39205.183400000002</v>
      </c>
    </row>
    <row r="77" spans="1:21" s="66" customFormat="1" ht="12.95" customHeight="1">
      <c r="A77" s="54" t="s">
        <v>50</v>
      </c>
      <c r="B77" s="56" t="s">
        <v>49</v>
      </c>
      <c r="C77" s="55">
        <v>54533.704299999998</v>
      </c>
      <c r="D77" s="55">
        <v>2.0000000000000001E-4</v>
      </c>
      <c r="E77" s="66">
        <f t="shared" si="7"/>
        <v>44749.120897863308</v>
      </c>
      <c r="F77" s="66">
        <f t="shared" si="8"/>
        <v>44749</v>
      </c>
      <c r="G77" s="66">
        <f t="shared" si="12"/>
        <v>6.3099086088186596E-2</v>
      </c>
      <c r="K77" s="66">
        <f t="shared" si="13"/>
        <v>6.3099086088186596E-2</v>
      </c>
      <c r="O77" s="66">
        <f t="shared" ca="1" si="9"/>
        <v>6.1808519270825625E-2</v>
      </c>
      <c r="Q77" s="72">
        <f t="shared" si="10"/>
        <v>39515.204299999998</v>
      </c>
    </row>
    <row r="78" spans="1:21" s="66" customFormat="1" ht="12.95" customHeight="1">
      <c r="A78" s="54" t="s">
        <v>50</v>
      </c>
      <c r="B78" s="56" t="s">
        <v>49</v>
      </c>
      <c r="C78" s="55">
        <v>54544.664199999999</v>
      </c>
      <c r="D78" s="55">
        <v>2.0000000000000001E-4</v>
      </c>
      <c r="E78" s="66">
        <f t="shared" si="7"/>
        <v>44770.120068757482</v>
      </c>
      <c r="F78" s="66">
        <f t="shared" si="8"/>
        <v>44770</v>
      </c>
      <c r="G78" s="66">
        <f t="shared" si="12"/>
        <v>6.2666358673595823E-2</v>
      </c>
      <c r="K78" s="66">
        <f t="shared" si="13"/>
        <v>6.2666358673595823E-2</v>
      </c>
      <c r="O78" s="66">
        <f t="shared" ca="1" si="9"/>
        <v>6.1797448365470346E-2</v>
      </c>
      <c r="Q78" s="72">
        <f t="shared" si="10"/>
        <v>39526.164199999999</v>
      </c>
    </row>
    <row r="79" spans="1:21" s="66" customFormat="1" ht="12.95" customHeight="1">
      <c r="A79" s="54" t="s">
        <v>50</v>
      </c>
      <c r="B79" s="56" t="s">
        <v>49</v>
      </c>
      <c r="C79" s="55">
        <v>54544.664799999999</v>
      </c>
      <c r="D79" s="55">
        <v>2.0000000000000001E-4</v>
      </c>
      <c r="E79" s="66">
        <f t="shared" si="7"/>
        <v>44770.121218357614</v>
      </c>
      <c r="F79" s="66">
        <f t="shared" si="8"/>
        <v>44770</v>
      </c>
      <c r="G79" s="66">
        <f t="shared" si="12"/>
        <v>6.3266358672990464E-2</v>
      </c>
      <c r="K79" s="66">
        <f t="shared" si="13"/>
        <v>6.3266358672990464E-2</v>
      </c>
      <c r="O79" s="66">
        <f t="shared" ca="1" si="9"/>
        <v>6.1797448365470346E-2</v>
      </c>
      <c r="Q79" s="72">
        <f t="shared" si="10"/>
        <v>39526.164799999999</v>
      </c>
    </row>
    <row r="80" spans="1:21" s="66" customFormat="1" ht="12.95" customHeight="1">
      <c r="A80" s="54" t="s">
        <v>51</v>
      </c>
      <c r="B80" s="56" t="s">
        <v>49</v>
      </c>
      <c r="C80" s="55">
        <v>54824.936399999999</v>
      </c>
      <c r="D80" s="55">
        <v>1E-4</v>
      </c>
      <c r="E80" s="66">
        <f t="shared" si="7"/>
        <v>45307.121667739681</v>
      </c>
      <c r="F80" s="66">
        <f t="shared" si="8"/>
        <v>45307</v>
      </c>
      <c r="G80" s="66">
        <f t="shared" si="12"/>
        <v>6.3500900432700291E-2</v>
      </c>
      <c r="K80" s="66">
        <f t="shared" si="13"/>
        <v>6.3500900432700291E-2</v>
      </c>
      <c r="O80" s="66">
        <f t="shared" ca="1" si="9"/>
        <v>6.1514349499956766E-2</v>
      </c>
      <c r="Q80" s="72">
        <f t="shared" si="10"/>
        <v>39806.436399999999</v>
      </c>
    </row>
    <row r="81" spans="1:18" s="66" customFormat="1" ht="12.95" customHeight="1">
      <c r="A81" s="54" t="s">
        <v>51</v>
      </c>
      <c r="B81" s="56" t="s">
        <v>49</v>
      </c>
      <c r="C81" s="55">
        <v>54890.698700000001</v>
      </c>
      <c r="D81" s="55">
        <v>2.0000000000000001E-4</v>
      </c>
      <c r="E81" s="66">
        <f t="shared" si="7"/>
        <v>45433.122249505366</v>
      </c>
      <c r="F81" s="66">
        <f t="shared" si="8"/>
        <v>45433</v>
      </c>
      <c r="G81" s="66">
        <f t="shared" si="12"/>
        <v>6.3804535930103157E-2</v>
      </c>
      <c r="K81" s="66">
        <f t="shared" si="13"/>
        <v>6.3804535930103157E-2</v>
      </c>
      <c r="O81" s="66">
        <f t="shared" ca="1" si="9"/>
        <v>6.1447924067825094E-2</v>
      </c>
      <c r="Q81" s="72">
        <f t="shared" si="10"/>
        <v>39872.198700000001</v>
      </c>
    </row>
    <row r="82" spans="1:18" s="66" customFormat="1" ht="12.95" customHeight="1">
      <c r="A82" s="54" t="s">
        <v>52</v>
      </c>
      <c r="B82" s="56" t="s">
        <v>49</v>
      </c>
      <c r="C82" s="55">
        <v>55181.93</v>
      </c>
      <c r="D82" s="55">
        <v>4.0000000000000002E-4</v>
      </c>
      <c r="E82" s="66">
        <f t="shared" si="7"/>
        <v>45991.121486581556</v>
      </c>
      <c r="F82" s="66">
        <f t="shared" si="8"/>
        <v>45991</v>
      </c>
      <c r="G82" s="66">
        <f t="shared" si="12"/>
        <v>6.3406350272998679E-2</v>
      </c>
      <c r="K82" s="66">
        <f t="shared" si="13"/>
        <v>6.3406350272998679E-2</v>
      </c>
      <c r="O82" s="66">
        <f t="shared" ca="1" si="9"/>
        <v>6.1153754296956228E-2</v>
      </c>
      <c r="Q82" s="72">
        <f t="shared" si="10"/>
        <v>40163.43</v>
      </c>
    </row>
    <row r="83" spans="1:18" s="66" customFormat="1" ht="12.95" customHeight="1">
      <c r="A83" s="54" t="s">
        <v>48</v>
      </c>
      <c r="B83" s="56" t="s">
        <v>49</v>
      </c>
      <c r="C83" s="55">
        <v>55259.695899999999</v>
      </c>
      <c r="D83" s="55">
        <v>2.0000000000000001E-4</v>
      </c>
      <c r="E83" s="66">
        <f t="shared" si="7"/>
        <v>46140.120968678923</v>
      </c>
      <c r="F83" s="66">
        <f t="shared" si="8"/>
        <v>46140</v>
      </c>
      <c r="G83" s="66">
        <f t="shared" si="12"/>
        <v>6.3136046221188735E-2</v>
      </c>
      <c r="K83" s="66">
        <f t="shared" si="13"/>
        <v>6.3136046221188735E-2</v>
      </c>
      <c r="O83" s="66">
        <f t="shared" ca="1" si="9"/>
        <v>6.1075203587530678E-2</v>
      </c>
      <c r="Q83" s="72">
        <f t="shared" si="10"/>
        <v>40241.195899999999</v>
      </c>
    </row>
    <row r="84" spans="1:18" s="66" customFormat="1" ht="12.95" customHeight="1">
      <c r="A84" s="54" t="s">
        <v>48</v>
      </c>
      <c r="B84" s="56" t="s">
        <v>49</v>
      </c>
      <c r="C84" s="55">
        <v>55259.695899999999</v>
      </c>
      <c r="D84" s="55">
        <v>1E-4</v>
      </c>
      <c r="E84" s="66">
        <f t="shared" si="7"/>
        <v>46140.120968678923</v>
      </c>
      <c r="F84" s="66">
        <f t="shared" si="8"/>
        <v>46140</v>
      </c>
      <c r="G84" s="66">
        <f t="shared" si="12"/>
        <v>6.3136046221188735E-2</v>
      </c>
      <c r="K84" s="66">
        <f t="shared" si="13"/>
        <v>6.3136046221188735E-2</v>
      </c>
      <c r="O84" s="66">
        <f t="shared" ca="1" si="9"/>
        <v>6.1075203587530678E-2</v>
      </c>
      <c r="Q84" s="72">
        <f t="shared" si="10"/>
        <v>40241.195899999999</v>
      </c>
    </row>
    <row r="85" spans="1:18" s="66" customFormat="1" ht="12.95" customHeight="1">
      <c r="A85" s="54" t="s">
        <v>48</v>
      </c>
      <c r="B85" s="56" t="s">
        <v>49</v>
      </c>
      <c r="C85" s="55">
        <v>55305.6247</v>
      </c>
      <c r="D85" s="55">
        <v>2.0000000000000001E-4</v>
      </c>
      <c r="E85" s="66">
        <f t="shared" ref="E85:E108" si="14">+(C85-C$7)/C$8</f>
        <v>46228.120559931049</v>
      </c>
      <c r="F85" s="66">
        <f t="shared" ref="F85:F110" si="15">ROUND(2*E85,0)/2</f>
        <v>46228</v>
      </c>
      <c r="G85" s="66">
        <f t="shared" si="12"/>
        <v>6.2922712284489535E-2</v>
      </c>
      <c r="K85" s="66">
        <f t="shared" si="13"/>
        <v>6.2922712284489535E-2</v>
      </c>
      <c r="O85" s="66">
        <f t="shared" ref="O85:O108" ca="1" si="16">+C$11+C$12*$F85</f>
        <v>6.102881122223236E-2</v>
      </c>
      <c r="Q85" s="72">
        <f t="shared" ref="Q85:Q108" si="17">+C85-15018.5</f>
        <v>40287.1247</v>
      </c>
    </row>
    <row r="86" spans="1:18" s="66" customFormat="1" ht="12.95" customHeight="1">
      <c r="A86" s="55" t="s">
        <v>53</v>
      </c>
      <c r="B86" s="56" t="s">
        <v>54</v>
      </c>
      <c r="C86" s="55">
        <v>55639.652499999997</v>
      </c>
      <c r="D86" s="55">
        <v>2.0000000000000001E-4</v>
      </c>
      <c r="E86" s="66">
        <f t="shared" si="14"/>
        <v>46868.117900746533</v>
      </c>
      <c r="F86" s="66">
        <f t="shared" si="15"/>
        <v>46868</v>
      </c>
      <c r="G86" s="66">
        <f t="shared" si="12"/>
        <v>6.1534829088486731E-2</v>
      </c>
      <c r="K86" s="66">
        <f t="shared" si="13"/>
        <v>6.1534829088486731E-2</v>
      </c>
      <c r="O86" s="66">
        <f t="shared" ca="1" si="16"/>
        <v>6.0691412201880984E-2</v>
      </c>
      <c r="Q86" s="72">
        <f t="shared" si="17"/>
        <v>40621.152499999997</v>
      </c>
    </row>
    <row r="87" spans="1:18" s="66" customFormat="1" ht="12.95" customHeight="1">
      <c r="A87" s="54" t="s">
        <v>67</v>
      </c>
      <c r="B87" s="56" t="s">
        <v>49</v>
      </c>
      <c r="C87" s="55">
        <v>55997.687899999997</v>
      </c>
      <c r="D87" s="55">
        <v>2.0000000000000001E-4</v>
      </c>
      <c r="E87" s="66">
        <f t="shared" si="14"/>
        <v>47554.113808625494</v>
      </c>
      <c r="F87" s="66">
        <f t="shared" si="15"/>
        <v>47554</v>
      </c>
      <c r="G87" s="66">
        <f t="shared" si="12"/>
        <v>5.9399066791229416E-2</v>
      </c>
      <c r="K87" s="66">
        <f t="shared" si="13"/>
        <v>5.9399066791229416E-2</v>
      </c>
      <c r="O87" s="66">
        <f t="shared" ca="1" si="16"/>
        <v>6.0329762626941855E-2</v>
      </c>
      <c r="Q87" s="72">
        <f t="shared" si="17"/>
        <v>40979.187899999997</v>
      </c>
    </row>
    <row r="88" spans="1:18" s="66" customFormat="1" ht="12.95" customHeight="1">
      <c r="A88" s="54" t="s">
        <v>56</v>
      </c>
      <c r="B88" s="56" t="s">
        <v>54</v>
      </c>
      <c r="C88" s="55">
        <v>56013.351199999997</v>
      </c>
      <c r="D88" s="55">
        <v>2.0000000000000001E-4</v>
      </c>
      <c r="E88" s="66">
        <f t="shared" si="14"/>
        <v>47584.124694990023</v>
      </c>
      <c r="F88" s="66">
        <f t="shared" si="15"/>
        <v>47584</v>
      </c>
      <c r="G88" s="66">
        <f t="shared" si="12"/>
        <v>6.5080884764029179E-2</v>
      </c>
      <c r="J88" s="66">
        <f>+G88</f>
        <v>6.5080884764029179E-2</v>
      </c>
      <c r="O88" s="66">
        <f t="shared" ca="1" si="16"/>
        <v>6.0313947047862887E-2</v>
      </c>
      <c r="Q88" s="72">
        <f t="shared" si="17"/>
        <v>40994.851199999997</v>
      </c>
    </row>
    <row r="89" spans="1:18" s="66" customFormat="1" ht="12.95" customHeight="1">
      <c r="A89" s="54" t="s">
        <v>57</v>
      </c>
      <c r="B89" s="56" t="s">
        <v>49</v>
      </c>
      <c r="C89" s="55">
        <v>56295.701009999997</v>
      </c>
      <c r="D89" s="55">
        <v>5.0000000000000001E-4</v>
      </c>
      <c r="E89" s="66">
        <f t="shared" si="14"/>
        <v>48125.106995205038</v>
      </c>
      <c r="F89" s="66">
        <f t="shared" si="15"/>
        <v>48125</v>
      </c>
      <c r="G89" s="66">
        <f t="shared" si="12"/>
        <v>5.5843002257461194E-2</v>
      </c>
      <c r="K89" s="66">
        <f t="shared" ref="K89:K108" si="18">+G89</f>
        <v>5.5843002257461194E-2</v>
      </c>
      <c r="O89" s="66">
        <f t="shared" ca="1" si="16"/>
        <v>6.0028739438472103E-2</v>
      </c>
      <c r="Q89" s="72">
        <f t="shared" si="17"/>
        <v>41277.201009999997</v>
      </c>
      <c r="R89" s="66" t="s">
        <v>72</v>
      </c>
    </row>
    <row r="90" spans="1:18" s="66" customFormat="1" ht="12.95" customHeight="1">
      <c r="A90" s="55" t="s">
        <v>69</v>
      </c>
      <c r="B90" s="56"/>
      <c r="C90" s="55">
        <v>56295.704969999999</v>
      </c>
      <c r="D90" s="55">
        <v>4.6999999999999999E-4</v>
      </c>
      <c r="E90" s="66">
        <f t="shared" si="14"/>
        <v>48125.114582565941</v>
      </c>
      <c r="F90" s="66">
        <f t="shared" si="15"/>
        <v>48125</v>
      </c>
      <c r="G90" s="66">
        <f t="shared" si="12"/>
        <v>5.9803002259286586E-2</v>
      </c>
      <c r="K90" s="66">
        <f t="shared" si="18"/>
        <v>5.9803002259286586E-2</v>
      </c>
      <c r="O90" s="66">
        <f t="shared" ca="1" si="16"/>
        <v>6.0028739438472103E-2</v>
      </c>
      <c r="Q90" s="72">
        <f t="shared" si="17"/>
        <v>41277.204969999999</v>
      </c>
      <c r="R90" s="66" t="s">
        <v>72</v>
      </c>
    </row>
    <row r="91" spans="1:18" s="66" customFormat="1" ht="12.95" customHeight="1">
      <c r="A91" s="54" t="s">
        <v>66</v>
      </c>
      <c r="B91" s="56" t="s">
        <v>49</v>
      </c>
      <c r="C91" s="55">
        <v>56366.686600000001</v>
      </c>
      <c r="D91" s="55">
        <v>2.0000000000000001E-4</v>
      </c>
      <c r="E91" s="66">
        <f t="shared" si="14"/>
        <v>48261.115401799398</v>
      </c>
      <c r="F91" s="66">
        <f t="shared" si="15"/>
        <v>48261</v>
      </c>
      <c r="G91" s="66">
        <f t="shared" si="12"/>
        <v>6.0230577088077553E-2</v>
      </c>
      <c r="K91" s="66">
        <f t="shared" si="18"/>
        <v>6.0230577088077553E-2</v>
      </c>
      <c r="O91" s="66">
        <f t="shared" ca="1" si="16"/>
        <v>5.9957042146647439E-2</v>
      </c>
      <c r="Q91" s="72">
        <f t="shared" si="17"/>
        <v>41348.186600000001</v>
      </c>
    </row>
    <row r="92" spans="1:18" s="66" customFormat="1" ht="12.95" customHeight="1">
      <c r="A92" s="54" t="s">
        <v>68</v>
      </c>
      <c r="B92" s="56" t="s">
        <v>49</v>
      </c>
      <c r="C92" s="55">
        <v>56746.645199999999</v>
      </c>
      <c r="D92" s="55">
        <v>2.0000000000000001E-4</v>
      </c>
      <c r="E92" s="66">
        <f t="shared" si="14"/>
        <v>48989.116165867468</v>
      </c>
      <c r="F92" s="66">
        <f t="shared" si="15"/>
        <v>48989</v>
      </c>
      <c r="G92" s="66">
        <f t="shared" si="12"/>
        <v>6.0629359955783002E-2</v>
      </c>
      <c r="K92" s="66">
        <f t="shared" si="18"/>
        <v>6.0629359955783002E-2</v>
      </c>
      <c r="O92" s="66">
        <f t="shared" ca="1" si="16"/>
        <v>5.9573250760997745E-2</v>
      </c>
      <c r="Q92" s="72">
        <f t="shared" si="17"/>
        <v>41728.145199999999</v>
      </c>
    </row>
    <row r="93" spans="1:18" s="66" customFormat="1" ht="12.95" customHeight="1">
      <c r="A93" s="34" t="s">
        <v>330</v>
      </c>
      <c r="B93" s="35" t="s">
        <v>49</v>
      </c>
      <c r="C93" s="34">
        <v>57116.685899999997</v>
      </c>
      <c r="D93" s="34">
        <v>1E-4</v>
      </c>
      <c r="E93" s="66">
        <f t="shared" si="14"/>
        <v>49698.114231278494</v>
      </c>
      <c r="F93" s="66">
        <f t="shared" si="15"/>
        <v>49698</v>
      </c>
      <c r="G93" s="66">
        <f t="shared" si="12"/>
        <v>5.9619658102747053E-2</v>
      </c>
      <c r="K93" s="66">
        <f t="shared" si="18"/>
        <v>5.9619658102747053E-2</v>
      </c>
      <c r="O93" s="66">
        <f t="shared" ca="1" si="16"/>
        <v>5.9199475908764738E-2</v>
      </c>
      <c r="Q93" s="72">
        <f t="shared" si="17"/>
        <v>42098.185899999997</v>
      </c>
    </row>
    <row r="94" spans="1:18" s="66" customFormat="1" ht="12.95" customHeight="1">
      <c r="A94" s="34" t="s">
        <v>331</v>
      </c>
      <c r="B94" s="35" t="s">
        <v>49</v>
      </c>
      <c r="C94" s="34">
        <v>57427.750800000002</v>
      </c>
      <c r="D94" s="34">
        <v>1E-4</v>
      </c>
      <c r="E94" s="66">
        <f t="shared" si="14"/>
        <v>50294.114650468277</v>
      </c>
      <c r="F94" s="66">
        <f t="shared" si="15"/>
        <v>50294</v>
      </c>
      <c r="G94" s="66">
        <f t="shared" si="12"/>
        <v>5.9838441891770344E-2</v>
      </c>
      <c r="K94" s="66">
        <f t="shared" si="18"/>
        <v>5.9838441891770344E-2</v>
      </c>
      <c r="O94" s="66">
        <f t="shared" ca="1" si="16"/>
        <v>5.8885273071062519E-2</v>
      </c>
      <c r="Q94" s="72">
        <f t="shared" si="17"/>
        <v>42409.250800000002</v>
      </c>
    </row>
    <row r="95" spans="1:18" s="66" customFormat="1" ht="12.95" customHeight="1">
      <c r="A95" s="36" t="s">
        <v>332</v>
      </c>
      <c r="B95" s="37" t="s">
        <v>49</v>
      </c>
      <c r="C95" s="36">
        <v>57797.791400000002</v>
      </c>
      <c r="D95" s="36">
        <v>2.0000000000000001E-4</v>
      </c>
      <c r="E95" s="66">
        <f t="shared" si="14"/>
        <v>51003.112524279284</v>
      </c>
      <c r="F95" s="66">
        <f t="shared" si="15"/>
        <v>51003</v>
      </c>
      <c r="G95" s="66">
        <f t="shared" si="12"/>
        <v>5.8728740041260608E-2</v>
      </c>
      <c r="K95" s="66">
        <f t="shared" si="18"/>
        <v>5.8728740041260608E-2</v>
      </c>
      <c r="O95" s="66">
        <f t="shared" ca="1" si="16"/>
        <v>5.8511498218829505E-2</v>
      </c>
      <c r="Q95" s="72">
        <f t="shared" si="17"/>
        <v>42779.291400000002</v>
      </c>
    </row>
    <row r="96" spans="1:18" s="66" customFormat="1" ht="12.95" customHeight="1">
      <c r="A96" s="36" t="s">
        <v>333</v>
      </c>
      <c r="B96" s="37" t="s">
        <v>49</v>
      </c>
      <c r="C96" s="36">
        <v>58131.82</v>
      </c>
      <c r="D96" s="36">
        <v>1E-4</v>
      </c>
      <c r="E96" s="66">
        <f t="shared" si="14"/>
        <v>51643.111397894951</v>
      </c>
      <c r="F96" s="66">
        <f t="shared" si="15"/>
        <v>51643</v>
      </c>
      <c r="G96" s="66">
        <f t="shared" si="12"/>
        <v>5.8140856846875977E-2</v>
      </c>
      <c r="K96" s="66">
        <f t="shared" si="18"/>
        <v>5.8140856846875977E-2</v>
      </c>
      <c r="O96" s="66">
        <f t="shared" ca="1" si="16"/>
        <v>5.817409919847813E-2</v>
      </c>
      <c r="Q96" s="72">
        <f t="shared" si="17"/>
        <v>43113.32</v>
      </c>
    </row>
    <row r="97" spans="1:17" s="66" customFormat="1" ht="12.95" customHeight="1">
      <c r="A97" s="57" t="s">
        <v>337</v>
      </c>
      <c r="B97" s="58" t="s">
        <v>49</v>
      </c>
      <c r="C97" s="59">
        <v>58199.669300000001</v>
      </c>
      <c r="D97" s="59">
        <v>1E-4</v>
      </c>
      <c r="E97" s="66">
        <f t="shared" si="14"/>
        <v>51773.110672135575</v>
      </c>
      <c r="F97" s="66">
        <f t="shared" si="15"/>
        <v>51773</v>
      </c>
      <c r="G97" s="66">
        <f t="shared" si="12"/>
        <v>5.776206807786366E-2</v>
      </c>
      <c r="K97" s="66">
        <f t="shared" si="18"/>
        <v>5.776206807786366E-2</v>
      </c>
      <c r="O97" s="66">
        <f t="shared" ca="1" si="16"/>
        <v>5.810556502246926E-2</v>
      </c>
      <c r="Q97" s="72">
        <f t="shared" si="17"/>
        <v>43181.169300000001</v>
      </c>
    </row>
    <row r="98" spans="1:17" s="66" customFormat="1" ht="12.95" customHeight="1">
      <c r="A98" s="57" t="s">
        <v>337</v>
      </c>
      <c r="B98" s="58" t="s">
        <v>49</v>
      </c>
      <c r="C98" s="59">
        <v>58205.409500000002</v>
      </c>
      <c r="D98" s="59">
        <v>1E-4</v>
      </c>
      <c r="E98" s="66">
        <f t="shared" si="14"/>
        <v>51784.10889664189</v>
      </c>
      <c r="F98" s="66">
        <f t="shared" si="15"/>
        <v>51784</v>
      </c>
      <c r="G98" s="66">
        <f t="shared" si="12"/>
        <v>5.6835401330317836E-2</v>
      </c>
      <c r="K98" s="66">
        <f t="shared" si="18"/>
        <v>5.6835401330317836E-2</v>
      </c>
      <c r="O98" s="66">
        <f t="shared" ca="1" si="16"/>
        <v>5.8099765976806966E-2</v>
      </c>
      <c r="Q98" s="72">
        <f t="shared" si="17"/>
        <v>43186.909500000002</v>
      </c>
    </row>
    <row r="99" spans="1:17" s="66" customFormat="1" ht="12.95" customHeight="1">
      <c r="A99" s="57" t="s">
        <v>337</v>
      </c>
      <c r="B99" s="58" t="s">
        <v>49</v>
      </c>
      <c r="C99" s="59">
        <v>58236.7238</v>
      </c>
      <c r="D99" s="59">
        <v>5.9999999999999995E-4</v>
      </c>
      <c r="E99" s="66">
        <f t="shared" si="14"/>
        <v>51844.107102568152</v>
      </c>
      <c r="F99" s="66">
        <f t="shared" si="15"/>
        <v>51844</v>
      </c>
      <c r="G99" s="66">
        <f t="shared" si="12"/>
        <v>5.5899037281051278E-2</v>
      </c>
      <c r="K99" s="66">
        <f t="shared" si="18"/>
        <v>5.5899037281051278E-2</v>
      </c>
      <c r="O99" s="66">
        <f t="shared" ca="1" si="16"/>
        <v>5.8068134818649031E-2</v>
      </c>
      <c r="Q99" s="72">
        <f t="shared" si="17"/>
        <v>43218.2238</v>
      </c>
    </row>
    <row r="100" spans="1:17" s="66" customFormat="1" ht="12.95" customHeight="1">
      <c r="A100" s="60" t="s">
        <v>0</v>
      </c>
      <c r="B100" s="61" t="s">
        <v>49</v>
      </c>
      <c r="C100" s="60">
        <v>58467.936099999999</v>
      </c>
      <c r="D100" s="60">
        <v>2.0000000000000001E-4</v>
      </c>
      <c r="E100" s="66">
        <f t="shared" si="14"/>
        <v>52287.109921985677</v>
      </c>
      <c r="F100" s="66">
        <f t="shared" si="15"/>
        <v>52287</v>
      </c>
      <c r="G100" s="66">
        <f t="shared" si="12"/>
        <v>5.7370549380721059E-2</v>
      </c>
      <c r="K100" s="66">
        <f t="shared" si="18"/>
        <v>5.7370549380721059E-2</v>
      </c>
      <c r="O100" s="66">
        <f t="shared" ca="1" si="16"/>
        <v>5.7834591434249558E-2</v>
      </c>
      <c r="Q100" s="72">
        <f t="shared" si="17"/>
        <v>43449.436099999999</v>
      </c>
    </row>
    <row r="101" spans="1:17" s="66" customFormat="1" ht="12.95" customHeight="1">
      <c r="A101" s="57" t="s">
        <v>338</v>
      </c>
      <c r="B101" s="58" t="s">
        <v>49</v>
      </c>
      <c r="C101" s="59">
        <v>58523.782399999996</v>
      </c>
      <c r="D101" s="59">
        <v>2.0000000000000001E-4</v>
      </c>
      <c r="E101" s="66">
        <f t="shared" si="14"/>
        <v>52394.111445494746</v>
      </c>
      <c r="F101" s="66">
        <f t="shared" si="15"/>
        <v>52394</v>
      </c>
      <c r="G101" s="66">
        <f t="shared" si="12"/>
        <v>5.8165700160316192E-2</v>
      </c>
      <c r="K101" s="66">
        <f t="shared" si="18"/>
        <v>5.8165700160316192E-2</v>
      </c>
      <c r="O101" s="66">
        <f t="shared" ca="1" si="16"/>
        <v>5.7778182535534559E-2</v>
      </c>
      <c r="Q101" s="72">
        <f t="shared" si="17"/>
        <v>43505.282399999996</v>
      </c>
    </row>
    <row r="102" spans="1:17" s="66" customFormat="1" ht="12.95" customHeight="1">
      <c r="A102" s="57" t="s">
        <v>341</v>
      </c>
      <c r="B102" s="58" t="s">
        <v>49</v>
      </c>
      <c r="C102" s="59">
        <v>58821.275699999998</v>
      </c>
      <c r="D102" s="59" t="s">
        <v>342</v>
      </c>
      <c r="E102" s="66">
        <f t="shared" si="14"/>
        <v>52964.108675996002</v>
      </c>
      <c r="F102" s="66">
        <f t="shared" si="15"/>
        <v>52964</v>
      </c>
      <c r="G102" s="66">
        <f t="shared" si="12"/>
        <v>5.6720241700531915E-2</v>
      </c>
      <c r="K102" s="66">
        <f t="shared" si="18"/>
        <v>5.6720241700531915E-2</v>
      </c>
      <c r="O102" s="66">
        <f t="shared" ca="1" si="16"/>
        <v>5.7477686533034117E-2</v>
      </c>
      <c r="Q102" s="72">
        <f t="shared" si="17"/>
        <v>43802.775699999998</v>
      </c>
    </row>
    <row r="103" spans="1:17" s="66" customFormat="1" ht="12.95" customHeight="1">
      <c r="A103" s="57" t="s">
        <v>341</v>
      </c>
      <c r="B103" s="58" t="s">
        <v>49</v>
      </c>
      <c r="C103" s="59">
        <v>58821.276100000003</v>
      </c>
      <c r="D103" s="59" t="s">
        <v>79</v>
      </c>
      <c r="E103" s="66">
        <f t="shared" si="14"/>
        <v>52964.109442396097</v>
      </c>
      <c r="F103" s="66">
        <f t="shared" si="15"/>
        <v>52964</v>
      </c>
      <c r="G103" s="66">
        <f t="shared" si="12"/>
        <v>5.712024170497898E-2</v>
      </c>
      <c r="K103" s="66">
        <f t="shared" si="18"/>
        <v>5.712024170497898E-2</v>
      </c>
      <c r="O103" s="66">
        <f t="shared" ca="1" si="16"/>
        <v>5.7477686533034117E-2</v>
      </c>
      <c r="Q103" s="72">
        <f t="shared" si="17"/>
        <v>43802.776100000003</v>
      </c>
    </row>
    <row r="104" spans="1:17" s="66" customFormat="1" ht="12.95" customHeight="1">
      <c r="A104" s="57" t="s">
        <v>341</v>
      </c>
      <c r="B104" s="58" t="s">
        <v>49</v>
      </c>
      <c r="C104" s="59">
        <v>58821.277999999998</v>
      </c>
      <c r="D104" s="59" t="s">
        <v>37</v>
      </c>
      <c r="E104" s="66">
        <f t="shared" si="14"/>
        <v>52964.113082796524</v>
      </c>
      <c r="F104" s="66">
        <f t="shared" si="15"/>
        <v>52964</v>
      </c>
      <c r="G104" s="66">
        <f t="shared" si="12"/>
        <v>5.9020241700636689E-2</v>
      </c>
      <c r="K104" s="66">
        <f t="shared" si="18"/>
        <v>5.9020241700636689E-2</v>
      </c>
      <c r="O104" s="66">
        <f t="shared" ca="1" si="16"/>
        <v>5.7477686533034117E-2</v>
      </c>
      <c r="Q104" s="72">
        <f t="shared" si="17"/>
        <v>43802.777999999998</v>
      </c>
    </row>
    <row r="105" spans="1:17" s="66" customFormat="1" ht="12.95" customHeight="1">
      <c r="A105" s="62" t="s">
        <v>339</v>
      </c>
      <c r="B105" s="61" t="s">
        <v>49</v>
      </c>
      <c r="C105" s="60">
        <v>58869.814700000003</v>
      </c>
      <c r="D105" s="60">
        <v>2.0000000000000001E-4</v>
      </c>
      <c r="E105" s="66">
        <f t="shared" si="14"/>
        <v>53057.10941104214</v>
      </c>
      <c r="F105" s="66">
        <f t="shared" si="15"/>
        <v>53057</v>
      </c>
      <c r="G105" s="66">
        <f t="shared" si="12"/>
        <v>5.7103877421468496E-2</v>
      </c>
      <c r="K105" s="66">
        <f t="shared" si="18"/>
        <v>5.7103877421468496E-2</v>
      </c>
      <c r="O105" s="66">
        <f t="shared" ca="1" si="16"/>
        <v>5.7428658237889306E-2</v>
      </c>
      <c r="Q105" s="72">
        <f t="shared" si="17"/>
        <v>43851.314700000003</v>
      </c>
    </row>
    <row r="106" spans="1:17" s="66" customFormat="1" ht="12.95" customHeight="1">
      <c r="A106" s="62" t="s">
        <v>340</v>
      </c>
      <c r="B106" s="61" t="s">
        <v>49</v>
      </c>
      <c r="C106" s="60">
        <v>58943.4058</v>
      </c>
      <c r="D106" s="60">
        <v>1E-4</v>
      </c>
      <c r="E106" s="66">
        <f t="shared" si="14"/>
        <v>53198.109975389438</v>
      </c>
      <c r="F106" s="66">
        <f t="shared" si="15"/>
        <v>53198</v>
      </c>
      <c r="G106" s="66">
        <f t="shared" si="12"/>
        <v>5.7398421908146702E-2</v>
      </c>
      <c r="K106" s="66">
        <f t="shared" si="18"/>
        <v>5.7398421908146702E-2</v>
      </c>
      <c r="O106" s="66">
        <f t="shared" ca="1" si="16"/>
        <v>5.7354325016218143E-2</v>
      </c>
      <c r="Q106" s="72">
        <f t="shared" si="17"/>
        <v>43924.9058</v>
      </c>
    </row>
    <row r="107" spans="1:17" s="66" customFormat="1" ht="12.95" customHeight="1">
      <c r="A107" s="57" t="s">
        <v>343</v>
      </c>
      <c r="B107" s="58" t="s">
        <v>49</v>
      </c>
      <c r="C107" s="59">
        <v>59306.6613</v>
      </c>
      <c r="D107" s="59">
        <v>1E-4</v>
      </c>
      <c r="E107" s="66">
        <f t="shared" si="14"/>
        <v>53894.107596056347</v>
      </c>
      <c r="F107" s="66">
        <f t="shared" si="15"/>
        <v>53894</v>
      </c>
      <c r="G107" s="66">
        <f t="shared" si="12"/>
        <v>5.6156598941015545E-2</v>
      </c>
      <c r="K107" s="66">
        <f t="shared" si="18"/>
        <v>5.6156598941015545E-2</v>
      </c>
      <c r="O107" s="66">
        <f t="shared" ca="1" si="16"/>
        <v>5.6987403581586021E-2</v>
      </c>
      <c r="Q107" s="72">
        <f t="shared" si="17"/>
        <v>44288.1613</v>
      </c>
    </row>
    <row r="108" spans="1:17" s="66" customFormat="1" ht="12.95" customHeight="1">
      <c r="A108" s="38" t="s">
        <v>344</v>
      </c>
      <c r="B108" s="39" t="s">
        <v>49</v>
      </c>
      <c r="C108" s="73">
        <v>59574.928500000002</v>
      </c>
      <c r="D108" s="38">
        <v>2.0000000000000001E-4</v>
      </c>
      <c r="E108" s="66">
        <f t="shared" si="14"/>
        <v>54408.107612306543</v>
      </c>
      <c r="F108" s="66">
        <f t="shared" si="15"/>
        <v>54408</v>
      </c>
      <c r="G108" s="66">
        <f t="shared" si="12"/>
        <v>5.616508024832001E-2</v>
      </c>
      <c r="K108" s="66">
        <f t="shared" si="18"/>
        <v>5.616508024832001E-2</v>
      </c>
      <c r="O108" s="66">
        <f t="shared" ca="1" si="16"/>
        <v>5.6716429993366319E-2</v>
      </c>
      <c r="Q108" s="72">
        <f t="shared" si="17"/>
        <v>44556.428500000002</v>
      </c>
    </row>
    <row r="109" spans="1:17" s="66" customFormat="1" ht="12.95" customHeight="1">
      <c r="A109" s="63" t="s">
        <v>345</v>
      </c>
      <c r="B109" s="64" t="s">
        <v>49</v>
      </c>
      <c r="C109" s="74">
        <v>59593.195199999958</v>
      </c>
      <c r="D109" s="71"/>
      <c r="E109" s="66">
        <f t="shared" ref="E109:E110" si="19">+(C109-C$7)/C$8</f>
        <v>54443.106613663454</v>
      </c>
      <c r="F109" s="66">
        <f t="shared" si="15"/>
        <v>54443</v>
      </c>
      <c r="G109" s="66">
        <f t="shared" ref="G109:G110" si="20">+C109-(C$7+F109*C$8)</f>
        <v>5.564386784681119E-2</v>
      </c>
      <c r="K109" s="66">
        <f t="shared" ref="K109:K110" si="21">+G109</f>
        <v>5.564386784681119E-2</v>
      </c>
      <c r="O109" s="66">
        <f t="shared" ref="O109:O110" ca="1" si="22">+C$11+C$12*$F109</f>
        <v>5.6697978484440859E-2</v>
      </c>
      <c r="Q109" s="72">
        <f t="shared" ref="Q109:Q110" si="23">+C109-15018.5</f>
        <v>44574.695199999958</v>
      </c>
    </row>
    <row r="110" spans="1:17" s="66" customFormat="1" ht="12.95" customHeight="1">
      <c r="A110" s="63" t="s">
        <v>345</v>
      </c>
      <c r="B110" s="64" t="s">
        <v>49</v>
      </c>
      <c r="C110" s="74">
        <v>59593.195499999914</v>
      </c>
      <c r="D110" s="71"/>
      <c r="E110" s="66">
        <f t="shared" si="19"/>
        <v>54443.107188463444</v>
      </c>
      <c r="F110" s="66">
        <f t="shared" si="15"/>
        <v>54443</v>
      </c>
      <c r="G110" s="66">
        <f t="shared" si="20"/>
        <v>5.5943867802852765E-2</v>
      </c>
      <c r="K110" s="66">
        <f t="shared" si="21"/>
        <v>5.5943867802852765E-2</v>
      </c>
      <c r="O110" s="66">
        <f t="shared" ca="1" si="22"/>
        <v>5.6697978484440859E-2</v>
      </c>
      <c r="Q110" s="72">
        <f t="shared" si="23"/>
        <v>44574.695499999914</v>
      </c>
    </row>
    <row r="111" spans="1:17" s="66" customFormat="1" ht="12.95" customHeight="1">
      <c r="A111" s="65" t="s">
        <v>346</v>
      </c>
      <c r="B111" s="64" t="s">
        <v>49</v>
      </c>
      <c r="C111" s="38">
        <v>59987.766499999998</v>
      </c>
      <c r="D111" s="38">
        <v>2.0000000000000001E-4</v>
      </c>
      <c r="E111" s="66">
        <f t="shared" ref="E111" si="24">+(C111-C$7)/C$8</f>
        <v>55199.105314257053</v>
      </c>
      <c r="F111" s="66">
        <f t="shared" ref="F111" si="25">ROUND(2*E111,0)/2</f>
        <v>55199</v>
      </c>
      <c r="G111" s="66">
        <f t="shared" ref="G111" si="26">+C111-(C$7+F111*C$8)</f>
        <v>5.4965680865279865E-2</v>
      </c>
      <c r="K111" s="66">
        <f t="shared" ref="K111" si="27">+G111</f>
        <v>5.4965680865279865E-2</v>
      </c>
      <c r="O111" s="66">
        <f t="shared" ref="O111" ca="1" si="28">+C$11+C$12*$F111</f>
        <v>5.6299425891650788E-2</v>
      </c>
      <c r="Q111" s="72">
        <f t="shared" ref="Q111" si="29">+C111-15018.5</f>
        <v>44969.266499999998</v>
      </c>
    </row>
    <row r="112" spans="1:17" s="66" customFormat="1" ht="12.95" customHeight="1">
      <c r="B112" s="70"/>
      <c r="C112" s="71"/>
      <c r="D112" s="71"/>
    </row>
    <row r="113" spans="2:4" s="66" customFormat="1" ht="12.95" customHeight="1">
      <c r="B113" s="70"/>
      <c r="C113" s="71"/>
      <c r="D113" s="71"/>
    </row>
    <row r="114" spans="2:4" s="66" customFormat="1" ht="12.95" customHeight="1">
      <c r="B114" s="70"/>
      <c r="C114" s="71"/>
      <c r="D114" s="71"/>
    </row>
    <row r="115" spans="2:4" s="66" customFormat="1" ht="12.95" customHeight="1">
      <c r="B115" s="70"/>
      <c r="C115" s="71"/>
      <c r="D115" s="71"/>
    </row>
    <row r="116" spans="2:4" s="66" customFormat="1" ht="12.95" customHeight="1">
      <c r="B116" s="70"/>
      <c r="C116" s="71"/>
      <c r="D116" s="71"/>
    </row>
    <row r="117" spans="2:4" s="66" customFormat="1" ht="12.95" customHeight="1">
      <c r="B117" s="70"/>
      <c r="C117" s="71"/>
      <c r="D117" s="71"/>
    </row>
    <row r="118" spans="2:4" s="66" customFormat="1" ht="12.95" customHeight="1">
      <c r="C118" s="71"/>
      <c r="D118" s="71"/>
    </row>
    <row r="119" spans="2:4" s="66" customFormat="1" ht="12.95" customHeight="1">
      <c r="C119" s="71"/>
      <c r="D119" s="71"/>
    </row>
    <row r="120" spans="2:4" s="66" customFormat="1" ht="12.95" customHeight="1">
      <c r="C120" s="71"/>
      <c r="D120" s="71"/>
    </row>
    <row r="121" spans="2:4" s="66" customFormat="1" ht="12.95" customHeight="1">
      <c r="C121" s="71"/>
      <c r="D121" s="71"/>
    </row>
    <row r="122" spans="2:4" s="66" customFormat="1" ht="12.95" customHeight="1">
      <c r="C122" s="71"/>
      <c r="D122" s="71"/>
    </row>
    <row r="123" spans="2:4" s="66" customFormat="1" ht="12.95" customHeight="1">
      <c r="C123" s="71"/>
      <c r="D123" s="71"/>
    </row>
    <row r="124" spans="2:4" s="66" customFormat="1" ht="12.95" customHeight="1">
      <c r="C124" s="71"/>
      <c r="D124" s="71"/>
    </row>
    <row r="125" spans="2:4" s="66" customFormat="1" ht="12.95" customHeight="1">
      <c r="C125" s="71"/>
      <c r="D125" s="71"/>
    </row>
    <row r="126" spans="2:4" s="66" customFormat="1" ht="12.95" customHeight="1">
      <c r="C126" s="71"/>
      <c r="D126" s="71"/>
    </row>
    <row r="127" spans="2:4" s="66" customFormat="1" ht="12.95" customHeight="1">
      <c r="C127" s="71"/>
      <c r="D127" s="71"/>
    </row>
    <row r="128" spans="2:4" s="66" customFormat="1" ht="12.95" customHeight="1">
      <c r="C128" s="71"/>
      <c r="D128" s="71"/>
    </row>
    <row r="129" spans="3:4" s="66" customFormat="1" ht="12.95" customHeight="1">
      <c r="C129" s="71"/>
      <c r="D129" s="71"/>
    </row>
    <row r="130" spans="3:4" s="66" customFormat="1" ht="12.95" customHeight="1">
      <c r="C130" s="71"/>
      <c r="D130" s="71"/>
    </row>
    <row r="131" spans="3:4" s="66" customFormat="1" ht="12.95" customHeight="1">
      <c r="C131" s="71"/>
      <c r="D131" s="71"/>
    </row>
    <row r="132" spans="3:4" s="66" customFormat="1" ht="12.95" customHeight="1">
      <c r="C132" s="71"/>
      <c r="D132" s="71"/>
    </row>
    <row r="133" spans="3:4" s="66" customFormat="1" ht="12.95" customHeight="1">
      <c r="C133" s="71"/>
      <c r="D133" s="71"/>
    </row>
    <row r="134" spans="3:4" s="66" customFormat="1" ht="12.95" customHeight="1">
      <c r="C134" s="71"/>
      <c r="D134" s="71"/>
    </row>
    <row r="135" spans="3:4" s="66" customFormat="1" ht="12.95" customHeight="1">
      <c r="C135" s="71"/>
      <c r="D135" s="71"/>
    </row>
    <row r="136" spans="3:4" s="66" customFormat="1" ht="12.95" customHeight="1">
      <c r="C136" s="71"/>
      <c r="D136" s="71"/>
    </row>
    <row r="137" spans="3:4" s="66" customFormat="1" ht="12.95" customHeight="1">
      <c r="C137" s="71"/>
      <c r="D137" s="71"/>
    </row>
    <row r="138" spans="3:4" s="66" customFormat="1" ht="12.95" customHeight="1">
      <c r="C138" s="71"/>
      <c r="D138" s="71"/>
    </row>
    <row r="139" spans="3:4" s="66" customFormat="1" ht="12.95" customHeight="1">
      <c r="C139" s="71"/>
      <c r="D139" s="71"/>
    </row>
    <row r="140" spans="3:4" s="66" customFormat="1" ht="12.95" customHeight="1">
      <c r="C140" s="71"/>
      <c r="D140" s="71"/>
    </row>
    <row r="141" spans="3:4" s="66" customFormat="1" ht="12.95" customHeight="1">
      <c r="C141" s="71"/>
      <c r="D141" s="71"/>
    </row>
    <row r="142" spans="3:4" s="66" customFormat="1" ht="12.95" customHeight="1">
      <c r="C142" s="71"/>
      <c r="D142" s="71"/>
    </row>
    <row r="143" spans="3:4" s="66" customFormat="1" ht="12.95" customHeight="1">
      <c r="C143" s="71"/>
      <c r="D143" s="71"/>
    </row>
    <row r="144" spans="3:4" s="66" customFormat="1" ht="12.95" customHeight="1">
      <c r="C144" s="71"/>
      <c r="D144" s="71"/>
    </row>
    <row r="145" spans="3:4" s="66" customFormat="1" ht="12.95" customHeight="1">
      <c r="C145" s="71"/>
      <c r="D145" s="71"/>
    </row>
    <row r="146" spans="3:4" s="66" customFormat="1" ht="12.95" customHeight="1">
      <c r="C146" s="71"/>
      <c r="D146" s="71"/>
    </row>
    <row r="147" spans="3:4" s="66" customFormat="1" ht="12.95" customHeight="1">
      <c r="C147" s="71"/>
      <c r="D147" s="71"/>
    </row>
    <row r="148" spans="3:4" s="66" customFormat="1" ht="12.95" customHeight="1">
      <c r="C148" s="71"/>
      <c r="D148" s="71"/>
    </row>
    <row r="149" spans="3:4" s="66" customFormat="1" ht="12.95" customHeight="1">
      <c r="C149" s="71"/>
      <c r="D149" s="71"/>
    </row>
    <row r="150" spans="3:4" s="66" customFormat="1" ht="12.95" customHeight="1">
      <c r="C150" s="71"/>
      <c r="D150" s="71"/>
    </row>
    <row r="151" spans="3:4" s="66" customFormat="1" ht="12.95" customHeight="1">
      <c r="C151" s="71"/>
      <c r="D151" s="71"/>
    </row>
    <row r="152" spans="3:4" s="66" customFormat="1" ht="12.95" customHeight="1">
      <c r="C152" s="71"/>
      <c r="D152" s="71"/>
    </row>
    <row r="153" spans="3:4" s="66" customFormat="1" ht="12.95" customHeight="1">
      <c r="C153" s="71"/>
      <c r="D153" s="71"/>
    </row>
    <row r="154" spans="3:4" s="66" customFormat="1" ht="12.95" customHeight="1">
      <c r="C154" s="71"/>
      <c r="D154" s="71"/>
    </row>
    <row r="155" spans="3:4" s="66" customFormat="1" ht="12.95" customHeight="1">
      <c r="C155" s="71"/>
      <c r="D155" s="71"/>
    </row>
    <row r="156" spans="3:4" s="66" customFormat="1" ht="12.95" customHeight="1">
      <c r="C156" s="71"/>
      <c r="D156" s="71"/>
    </row>
    <row r="157" spans="3:4" s="66" customFormat="1" ht="12.95" customHeight="1">
      <c r="C157" s="71"/>
      <c r="D157" s="71"/>
    </row>
    <row r="158" spans="3:4" s="66" customFormat="1" ht="12.95" customHeight="1">
      <c r="C158" s="71"/>
      <c r="D158" s="71"/>
    </row>
    <row r="159" spans="3:4" s="66" customFormat="1" ht="12.95" customHeight="1">
      <c r="C159" s="71"/>
      <c r="D159" s="71"/>
    </row>
    <row r="160" spans="3:4" s="66" customFormat="1" ht="12.95" customHeight="1">
      <c r="C160" s="71"/>
      <c r="D160" s="71"/>
    </row>
    <row r="161" spans="1:23" s="66" customFormat="1" ht="12.95" customHeight="1">
      <c r="C161" s="71"/>
      <c r="D161" s="71"/>
    </row>
    <row r="162" spans="1:23" s="66" customFormat="1" ht="12.95" customHeight="1">
      <c r="C162" s="71"/>
      <c r="D162" s="71"/>
    </row>
    <row r="163" spans="1:23">
      <c r="A163" s="18"/>
      <c r="B163" s="18"/>
      <c r="C163" s="19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>
      <c r="A164" s="18"/>
      <c r="B164" s="18"/>
      <c r="C164" s="19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>
      <c r="A165" s="18"/>
      <c r="B165" s="18"/>
      <c r="C165" s="19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>
      <c r="A166" s="18"/>
      <c r="B166" s="18"/>
      <c r="C166" s="19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>
      <c r="A167" s="18"/>
      <c r="B167" s="18"/>
      <c r="C167" s="19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>
      <c r="A168" s="18"/>
      <c r="B168" s="18"/>
      <c r="C168" s="19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>
      <c r="A169" s="18"/>
      <c r="B169" s="18"/>
      <c r="C169" s="19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>
      <c r="A170" s="18"/>
      <c r="B170" s="18"/>
      <c r="C170" s="19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>
      <c r="A171" s="18"/>
      <c r="B171" s="18"/>
      <c r="C171" s="19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>
      <c r="A172" s="18"/>
      <c r="B172" s="18"/>
      <c r="C172" s="19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>
      <c r="A173" s="18"/>
      <c r="B173" s="18"/>
      <c r="C173" s="19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>
      <c r="A174" s="18"/>
      <c r="B174" s="18"/>
      <c r="C174" s="19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>
      <c r="A175" s="18"/>
      <c r="B175" s="18"/>
      <c r="C175" s="19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>
      <c r="A176" s="18"/>
      <c r="B176" s="18"/>
      <c r="C176" s="19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>
      <c r="A177" s="18"/>
      <c r="B177" s="18"/>
      <c r="C177" s="19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>
      <c r="A178" s="18"/>
      <c r="B178" s="18"/>
      <c r="C178" s="19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>
      <c r="A179" s="18"/>
      <c r="B179" s="18"/>
      <c r="C179" s="19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>
      <c r="A180" s="18"/>
      <c r="B180" s="18"/>
      <c r="C180" s="19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>
      <c r="A181" s="18"/>
      <c r="B181" s="18"/>
      <c r="C181" s="19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>
      <c r="A182" s="18"/>
      <c r="B182" s="18"/>
      <c r="C182" s="19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>
      <c r="A183" s="18"/>
      <c r="B183" s="18"/>
      <c r="C183" s="19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>
      <c r="A184" s="18"/>
      <c r="B184" s="18"/>
      <c r="C184" s="19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>
      <c r="A185" s="18"/>
      <c r="B185" s="18"/>
      <c r="C185" s="19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>
      <c r="A186" s="18"/>
      <c r="B186" s="18"/>
      <c r="C186" s="19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>
      <c r="A187" s="18"/>
      <c r="B187" s="18"/>
      <c r="C187" s="19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>
      <c r="A188" s="18"/>
      <c r="B188" s="18"/>
      <c r="C188" s="19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>
      <c r="A189" s="18"/>
      <c r="B189" s="18"/>
      <c r="C189" s="19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>
      <c r="A190" s="18"/>
      <c r="B190" s="18"/>
      <c r="C190" s="19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>
      <c r="A191" s="18"/>
      <c r="B191" s="18"/>
      <c r="C191" s="19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  <row r="2565" spans="3:4">
      <c r="C2565" s="17"/>
      <c r="D2565" s="17"/>
    </row>
    <row r="2566" spans="3:4">
      <c r="C2566" s="17"/>
      <c r="D2566" s="17"/>
    </row>
    <row r="2567" spans="3:4">
      <c r="C2567" s="17"/>
      <c r="D2567" s="17"/>
    </row>
    <row r="2568" spans="3:4">
      <c r="C2568" s="17"/>
      <c r="D2568" s="17"/>
    </row>
    <row r="2569" spans="3:4">
      <c r="C2569" s="17"/>
      <c r="D2569" s="17"/>
    </row>
    <row r="2570" spans="3:4">
      <c r="C2570" s="17"/>
      <c r="D2570" s="17"/>
    </row>
    <row r="2571" spans="3:4">
      <c r="C2571" s="17"/>
      <c r="D2571" s="17"/>
    </row>
    <row r="2572" spans="3:4">
      <c r="C2572" s="17"/>
      <c r="D2572" s="17"/>
    </row>
    <row r="2573" spans="3:4">
      <c r="C2573" s="17"/>
      <c r="D2573" s="17"/>
    </row>
    <row r="2574" spans="3:4">
      <c r="C2574" s="17"/>
      <c r="D2574" s="17"/>
    </row>
    <row r="2575" spans="3:4">
      <c r="C2575" s="17"/>
      <c r="D2575" s="17"/>
    </row>
    <row r="2576" spans="3:4">
      <c r="C2576" s="17"/>
      <c r="D2576" s="17"/>
    </row>
    <row r="2577" spans="3:4">
      <c r="C2577" s="17"/>
      <c r="D2577" s="17"/>
    </row>
    <row r="2578" spans="3:4">
      <c r="C2578" s="17"/>
      <c r="D2578" s="17"/>
    </row>
    <row r="2579" spans="3:4">
      <c r="C2579" s="17"/>
      <c r="D2579" s="17"/>
    </row>
    <row r="2580" spans="3:4">
      <c r="C2580" s="17"/>
      <c r="D2580" s="17"/>
    </row>
    <row r="2581" spans="3:4">
      <c r="C2581" s="17"/>
      <c r="D2581" s="17"/>
    </row>
    <row r="2582" spans="3:4">
      <c r="C2582" s="17"/>
      <c r="D2582" s="17"/>
    </row>
    <row r="2583" spans="3:4">
      <c r="C2583" s="17"/>
      <c r="D2583" s="17"/>
    </row>
    <row r="2584" spans="3:4">
      <c r="C2584" s="17"/>
      <c r="D2584" s="17"/>
    </row>
    <row r="2585" spans="3:4">
      <c r="C2585" s="17"/>
      <c r="D2585" s="17"/>
    </row>
    <row r="2586" spans="3:4">
      <c r="C2586" s="17"/>
      <c r="D2586" s="17"/>
    </row>
    <row r="2587" spans="3:4">
      <c r="C2587" s="17"/>
      <c r="D2587" s="17"/>
    </row>
    <row r="2588" spans="3:4">
      <c r="C2588" s="17"/>
      <c r="D2588" s="17"/>
    </row>
    <row r="2589" spans="3:4">
      <c r="C2589" s="17"/>
      <c r="D2589" s="17"/>
    </row>
    <row r="2590" spans="3:4">
      <c r="C2590" s="17"/>
      <c r="D2590" s="17"/>
    </row>
    <row r="2591" spans="3:4">
      <c r="C2591" s="17"/>
      <c r="D2591" s="17"/>
    </row>
    <row r="2592" spans="3:4">
      <c r="C2592" s="17"/>
      <c r="D2592" s="17"/>
    </row>
    <row r="2593" spans="3:4">
      <c r="C2593" s="17"/>
      <c r="D2593" s="17"/>
    </row>
    <row r="2594" spans="3:4">
      <c r="C2594" s="17"/>
      <c r="D2594" s="17"/>
    </row>
    <row r="2595" spans="3:4">
      <c r="C2595" s="17"/>
      <c r="D2595" s="17"/>
    </row>
    <row r="2596" spans="3:4">
      <c r="C2596" s="17"/>
      <c r="D2596" s="17"/>
    </row>
    <row r="2597" spans="3:4">
      <c r="C2597" s="17"/>
      <c r="D2597" s="17"/>
    </row>
    <row r="2598" spans="3:4">
      <c r="C2598" s="17"/>
      <c r="D2598" s="17"/>
    </row>
    <row r="2599" spans="3:4">
      <c r="C2599" s="17"/>
      <c r="D2599" s="17"/>
    </row>
    <row r="2600" spans="3:4">
      <c r="C2600" s="17"/>
      <c r="D2600" s="17"/>
    </row>
    <row r="2601" spans="3:4">
      <c r="C2601" s="17"/>
      <c r="D2601" s="17"/>
    </row>
    <row r="2602" spans="3:4">
      <c r="C2602" s="17"/>
      <c r="D2602" s="17"/>
    </row>
    <row r="2603" spans="3:4">
      <c r="C2603" s="17"/>
      <c r="D2603" s="17"/>
    </row>
    <row r="2604" spans="3:4">
      <c r="C2604" s="17"/>
      <c r="D2604" s="17"/>
    </row>
    <row r="2605" spans="3:4">
      <c r="C2605" s="17"/>
      <c r="D2605" s="17"/>
    </row>
    <row r="2606" spans="3:4">
      <c r="C2606" s="17"/>
      <c r="D2606" s="17"/>
    </row>
    <row r="2607" spans="3:4">
      <c r="C2607" s="17"/>
      <c r="D2607" s="17"/>
    </row>
    <row r="2608" spans="3:4">
      <c r="C2608" s="17"/>
      <c r="D2608" s="17"/>
    </row>
    <row r="2609" spans="3:4">
      <c r="C2609" s="17"/>
      <c r="D2609" s="17"/>
    </row>
    <row r="2610" spans="3:4">
      <c r="C2610" s="17"/>
      <c r="D2610" s="17"/>
    </row>
    <row r="2611" spans="3:4">
      <c r="C2611" s="17"/>
      <c r="D2611" s="17"/>
    </row>
    <row r="2612" spans="3:4">
      <c r="C2612" s="17"/>
      <c r="D2612" s="17"/>
    </row>
    <row r="2613" spans="3:4">
      <c r="C2613" s="17"/>
      <c r="D2613" s="17"/>
    </row>
    <row r="2614" spans="3:4">
      <c r="C2614" s="17"/>
      <c r="D2614" s="17"/>
    </row>
    <row r="2615" spans="3:4">
      <c r="C2615" s="17"/>
      <c r="D2615" s="17"/>
    </row>
    <row r="2616" spans="3:4">
      <c r="C2616" s="17"/>
      <c r="D2616" s="17"/>
    </row>
    <row r="2617" spans="3:4">
      <c r="C2617" s="17"/>
      <c r="D2617" s="17"/>
    </row>
    <row r="2618" spans="3:4">
      <c r="C2618" s="17"/>
      <c r="D2618" s="17"/>
    </row>
    <row r="2619" spans="3:4">
      <c r="C2619" s="17"/>
      <c r="D2619" s="17"/>
    </row>
    <row r="2620" spans="3:4">
      <c r="C2620" s="17"/>
      <c r="D2620" s="17"/>
    </row>
    <row r="2621" spans="3:4">
      <c r="C2621" s="17"/>
      <c r="D2621" s="17"/>
    </row>
    <row r="2622" spans="3:4">
      <c r="C2622" s="17"/>
      <c r="D2622" s="17"/>
    </row>
    <row r="2623" spans="3:4">
      <c r="C2623" s="17"/>
      <c r="D2623" s="17"/>
    </row>
    <row r="2624" spans="3:4">
      <c r="C2624" s="17"/>
      <c r="D2624" s="17"/>
    </row>
    <row r="2625" spans="3:4">
      <c r="C2625" s="17"/>
      <c r="D2625" s="17"/>
    </row>
    <row r="2626" spans="3:4">
      <c r="C2626" s="17"/>
      <c r="D2626" s="17"/>
    </row>
    <row r="2627" spans="3:4">
      <c r="C2627" s="17"/>
      <c r="D2627" s="17"/>
    </row>
    <row r="2628" spans="3:4">
      <c r="C2628" s="17"/>
      <c r="D2628" s="17"/>
    </row>
    <row r="2629" spans="3:4">
      <c r="C2629" s="17"/>
      <c r="D2629" s="17"/>
    </row>
    <row r="2630" spans="3:4">
      <c r="C2630" s="17"/>
      <c r="D2630" s="17"/>
    </row>
    <row r="2631" spans="3:4">
      <c r="C2631" s="17"/>
      <c r="D2631" s="17"/>
    </row>
    <row r="2632" spans="3:4">
      <c r="C2632" s="17"/>
      <c r="D2632" s="17"/>
    </row>
    <row r="2633" spans="3:4">
      <c r="C2633" s="17"/>
      <c r="D2633" s="17"/>
    </row>
    <row r="2634" spans="3:4">
      <c r="C2634" s="17"/>
      <c r="D2634" s="17"/>
    </row>
    <row r="2635" spans="3:4">
      <c r="C2635" s="17"/>
      <c r="D2635" s="17"/>
    </row>
    <row r="2636" spans="3:4">
      <c r="C2636" s="17"/>
      <c r="D2636" s="17"/>
    </row>
    <row r="2637" spans="3:4">
      <c r="C2637" s="17"/>
      <c r="D2637" s="17"/>
    </row>
    <row r="2638" spans="3:4">
      <c r="C2638" s="17"/>
      <c r="D2638" s="17"/>
    </row>
    <row r="2639" spans="3:4">
      <c r="C2639" s="17"/>
      <c r="D2639" s="17"/>
    </row>
    <row r="2640" spans="3:4">
      <c r="C2640" s="17"/>
      <c r="D2640" s="17"/>
    </row>
    <row r="2641" spans="3:4">
      <c r="C2641" s="17"/>
      <c r="D2641" s="17"/>
    </row>
    <row r="2642" spans="3:4">
      <c r="C2642" s="17"/>
      <c r="D2642" s="17"/>
    </row>
    <row r="2643" spans="3:4">
      <c r="C2643" s="17"/>
      <c r="D2643" s="17"/>
    </row>
    <row r="2644" spans="3:4">
      <c r="C2644" s="17"/>
      <c r="D2644" s="17"/>
    </row>
    <row r="2645" spans="3:4">
      <c r="C2645" s="17"/>
      <c r="D2645" s="17"/>
    </row>
    <row r="2646" spans="3:4">
      <c r="C2646" s="17"/>
      <c r="D2646" s="17"/>
    </row>
    <row r="2647" spans="3:4">
      <c r="C2647" s="17"/>
      <c r="D2647" s="17"/>
    </row>
    <row r="2648" spans="3:4">
      <c r="C2648" s="17"/>
      <c r="D2648" s="17"/>
    </row>
    <row r="2649" spans="3:4">
      <c r="C2649" s="17"/>
      <c r="D2649" s="17"/>
    </row>
    <row r="2650" spans="3:4">
      <c r="C2650" s="17"/>
      <c r="D2650" s="17"/>
    </row>
    <row r="2651" spans="3:4">
      <c r="C2651" s="17"/>
      <c r="D2651" s="17"/>
    </row>
    <row r="2652" spans="3:4">
      <c r="C2652" s="17"/>
      <c r="D2652" s="17"/>
    </row>
    <row r="2653" spans="3:4">
      <c r="C2653" s="17"/>
      <c r="D2653" s="17"/>
    </row>
    <row r="2654" spans="3:4">
      <c r="C2654" s="17"/>
      <c r="D2654" s="17"/>
    </row>
    <row r="2655" spans="3:4">
      <c r="C2655" s="17"/>
      <c r="D2655" s="17"/>
    </row>
    <row r="2656" spans="3:4">
      <c r="C2656" s="17"/>
      <c r="D2656" s="17"/>
    </row>
    <row r="2657" spans="3:4">
      <c r="C2657" s="17"/>
      <c r="D2657" s="17"/>
    </row>
    <row r="2658" spans="3:4">
      <c r="C2658" s="17"/>
      <c r="D2658" s="17"/>
    </row>
    <row r="2659" spans="3:4">
      <c r="C2659" s="17"/>
      <c r="D2659" s="17"/>
    </row>
    <row r="2660" spans="3:4">
      <c r="C2660" s="17"/>
      <c r="D2660" s="17"/>
    </row>
    <row r="2661" spans="3:4">
      <c r="C2661" s="17"/>
      <c r="D2661" s="17"/>
    </row>
    <row r="2662" spans="3:4">
      <c r="C2662" s="17"/>
      <c r="D2662" s="17"/>
    </row>
    <row r="2663" spans="3:4">
      <c r="C2663" s="17"/>
      <c r="D2663" s="17"/>
    </row>
    <row r="2664" spans="3:4">
      <c r="C2664" s="17"/>
      <c r="D2664" s="17"/>
    </row>
    <row r="2665" spans="3:4">
      <c r="C2665" s="17"/>
      <c r="D2665" s="17"/>
    </row>
    <row r="2666" spans="3:4">
      <c r="C2666" s="17"/>
      <c r="D2666" s="17"/>
    </row>
    <row r="2667" spans="3:4">
      <c r="C2667" s="17"/>
      <c r="D2667" s="17"/>
    </row>
    <row r="2668" spans="3:4">
      <c r="C2668" s="17"/>
      <c r="D2668" s="17"/>
    </row>
    <row r="2669" spans="3:4">
      <c r="C2669" s="17"/>
      <c r="D2669" s="17"/>
    </row>
    <row r="2670" spans="3:4">
      <c r="C2670" s="17"/>
      <c r="D2670" s="17"/>
    </row>
    <row r="2671" spans="3:4">
      <c r="C2671" s="17"/>
      <c r="D2671" s="17"/>
    </row>
    <row r="2672" spans="3:4">
      <c r="C2672" s="17"/>
      <c r="D2672" s="17"/>
    </row>
    <row r="2673" spans="3:4">
      <c r="C2673" s="17"/>
      <c r="D2673" s="17"/>
    </row>
    <row r="2674" spans="3:4">
      <c r="C2674" s="17"/>
      <c r="D2674" s="17"/>
    </row>
    <row r="2675" spans="3:4">
      <c r="C2675" s="17"/>
      <c r="D2675" s="17"/>
    </row>
    <row r="2676" spans="3:4">
      <c r="C2676" s="17"/>
      <c r="D2676" s="17"/>
    </row>
    <row r="2677" spans="3:4">
      <c r="C2677" s="17"/>
      <c r="D2677" s="17"/>
    </row>
    <row r="2678" spans="3:4">
      <c r="C2678" s="17"/>
      <c r="D2678" s="17"/>
    </row>
    <row r="2679" spans="3:4">
      <c r="C2679" s="17"/>
      <c r="D2679" s="17"/>
    </row>
    <row r="2680" spans="3:4">
      <c r="C2680" s="17"/>
      <c r="D2680" s="17"/>
    </row>
    <row r="2681" spans="3:4">
      <c r="C2681" s="17"/>
      <c r="D2681" s="17"/>
    </row>
    <row r="2682" spans="3:4">
      <c r="C2682" s="17"/>
      <c r="D2682" s="17"/>
    </row>
    <row r="2683" spans="3:4">
      <c r="C2683" s="17"/>
      <c r="D2683" s="17"/>
    </row>
    <row r="2684" spans="3:4">
      <c r="C2684" s="17"/>
      <c r="D2684" s="17"/>
    </row>
    <row r="2685" spans="3:4">
      <c r="C2685" s="17"/>
      <c r="D2685" s="17"/>
    </row>
    <row r="2686" spans="3:4">
      <c r="C2686" s="17"/>
      <c r="D2686" s="17"/>
    </row>
    <row r="2687" spans="3:4">
      <c r="C2687" s="17"/>
      <c r="D2687" s="17"/>
    </row>
    <row r="2688" spans="3:4">
      <c r="C2688" s="17"/>
      <c r="D2688" s="17"/>
    </row>
    <row r="2689" spans="3:4">
      <c r="C2689" s="17"/>
      <c r="D2689" s="17"/>
    </row>
    <row r="2690" spans="3:4">
      <c r="C2690" s="17"/>
      <c r="D2690" s="17"/>
    </row>
    <row r="2691" spans="3:4">
      <c r="C2691" s="17"/>
      <c r="D2691" s="17"/>
    </row>
    <row r="2692" spans="3:4">
      <c r="C2692" s="17"/>
      <c r="D2692" s="17"/>
    </row>
    <row r="2693" spans="3:4">
      <c r="C2693" s="17"/>
      <c r="D2693" s="17"/>
    </row>
    <row r="2694" spans="3:4">
      <c r="C2694" s="17"/>
      <c r="D2694" s="17"/>
    </row>
    <row r="2695" spans="3:4">
      <c r="C2695" s="17"/>
      <c r="D2695" s="17"/>
    </row>
    <row r="2696" spans="3:4">
      <c r="C2696" s="17"/>
      <c r="D2696" s="17"/>
    </row>
    <row r="2697" spans="3:4">
      <c r="C2697" s="17"/>
      <c r="D2697" s="17"/>
    </row>
    <row r="2698" spans="3:4">
      <c r="C2698" s="17"/>
      <c r="D2698" s="17"/>
    </row>
    <row r="2699" spans="3:4">
      <c r="C2699" s="17"/>
      <c r="D2699" s="17"/>
    </row>
    <row r="2700" spans="3:4">
      <c r="C2700" s="17"/>
      <c r="D2700" s="17"/>
    </row>
    <row r="2701" spans="3:4">
      <c r="C2701" s="17"/>
      <c r="D2701" s="17"/>
    </row>
    <row r="2702" spans="3:4">
      <c r="C2702" s="17"/>
      <c r="D2702" s="17"/>
    </row>
    <row r="2703" spans="3:4">
      <c r="C2703" s="17"/>
      <c r="D2703" s="17"/>
    </row>
    <row r="2704" spans="3:4">
      <c r="C2704" s="17"/>
      <c r="D2704" s="17"/>
    </row>
    <row r="2705" spans="3:4">
      <c r="C2705" s="17"/>
      <c r="D2705" s="17"/>
    </row>
    <row r="2706" spans="3:4">
      <c r="C2706" s="17"/>
      <c r="D2706" s="17"/>
    </row>
    <row r="2707" spans="3:4">
      <c r="C2707" s="17"/>
      <c r="D2707" s="17"/>
    </row>
    <row r="2708" spans="3:4">
      <c r="C2708" s="17"/>
      <c r="D2708" s="17"/>
    </row>
    <row r="2709" spans="3:4">
      <c r="C2709" s="17"/>
      <c r="D2709" s="17"/>
    </row>
    <row r="2710" spans="3:4">
      <c r="C2710" s="17"/>
      <c r="D2710" s="17"/>
    </row>
    <row r="2711" spans="3:4">
      <c r="C2711" s="17"/>
      <c r="D2711" s="17"/>
    </row>
    <row r="2712" spans="3:4">
      <c r="C2712" s="17"/>
      <c r="D2712" s="17"/>
    </row>
    <row r="2713" spans="3:4">
      <c r="C2713" s="17"/>
      <c r="D2713" s="17"/>
    </row>
    <row r="2714" spans="3:4">
      <c r="C2714" s="17"/>
      <c r="D2714" s="17"/>
    </row>
    <row r="2715" spans="3:4">
      <c r="C2715" s="17"/>
      <c r="D2715" s="17"/>
    </row>
    <row r="2716" spans="3:4">
      <c r="C2716" s="17"/>
      <c r="D2716" s="17"/>
    </row>
    <row r="2717" spans="3:4">
      <c r="C2717" s="17"/>
      <c r="D2717" s="17"/>
    </row>
    <row r="2718" spans="3:4">
      <c r="C2718" s="17"/>
      <c r="D2718" s="17"/>
    </row>
    <row r="2719" spans="3:4">
      <c r="C2719" s="17"/>
      <c r="D2719" s="17"/>
    </row>
    <row r="2720" spans="3:4">
      <c r="C2720" s="17"/>
      <c r="D2720" s="17"/>
    </row>
    <row r="2721" spans="3:4">
      <c r="C2721" s="17"/>
      <c r="D2721" s="17"/>
    </row>
    <row r="2722" spans="3:4">
      <c r="C2722" s="17"/>
      <c r="D2722" s="17"/>
    </row>
    <row r="2723" spans="3:4">
      <c r="C2723" s="17"/>
      <c r="D2723" s="17"/>
    </row>
    <row r="2724" spans="3:4">
      <c r="C2724" s="17"/>
      <c r="D2724" s="17"/>
    </row>
    <row r="2725" spans="3:4">
      <c r="C2725" s="17"/>
      <c r="D2725" s="17"/>
    </row>
    <row r="2726" spans="3:4">
      <c r="C2726" s="17"/>
      <c r="D2726" s="17"/>
    </row>
    <row r="2727" spans="3:4">
      <c r="C2727" s="17"/>
      <c r="D2727" s="17"/>
    </row>
    <row r="2728" spans="3:4">
      <c r="C2728" s="17"/>
      <c r="D2728" s="17"/>
    </row>
    <row r="2729" spans="3:4">
      <c r="C2729" s="17"/>
      <c r="D2729" s="17"/>
    </row>
    <row r="2730" spans="3:4">
      <c r="C2730" s="17"/>
      <c r="D2730" s="17"/>
    </row>
    <row r="2731" spans="3:4">
      <c r="C2731" s="17"/>
      <c r="D2731" s="17"/>
    </row>
    <row r="2732" spans="3:4">
      <c r="C2732" s="17"/>
      <c r="D2732" s="17"/>
    </row>
    <row r="2733" spans="3:4">
      <c r="C2733" s="17"/>
      <c r="D2733" s="17"/>
    </row>
    <row r="2734" spans="3:4">
      <c r="C2734" s="17"/>
      <c r="D2734" s="17"/>
    </row>
    <row r="2735" spans="3:4">
      <c r="C2735" s="17"/>
      <c r="D2735" s="17"/>
    </row>
    <row r="2736" spans="3:4">
      <c r="C2736" s="17"/>
      <c r="D2736" s="17"/>
    </row>
    <row r="2737" spans="3:4">
      <c r="C2737" s="17"/>
      <c r="D2737" s="17"/>
    </row>
    <row r="2738" spans="3:4">
      <c r="C2738" s="17"/>
      <c r="D2738" s="17"/>
    </row>
    <row r="2739" spans="3:4">
      <c r="C2739" s="17"/>
      <c r="D2739" s="17"/>
    </row>
    <row r="2740" spans="3:4">
      <c r="C2740" s="17"/>
      <c r="D2740" s="17"/>
    </row>
    <row r="2741" spans="3:4">
      <c r="C2741" s="17"/>
      <c r="D2741" s="17"/>
    </row>
    <row r="2742" spans="3:4">
      <c r="C2742" s="17"/>
      <c r="D2742" s="17"/>
    </row>
    <row r="2743" spans="3:4">
      <c r="C2743" s="17"/>
      <c r="D2743" s="17"/>
    </row>
    <row r="2744" spans="3:4">
      <c r="C2744" s="17"/>
      <c r="D2744" s="17"/>
    </row>
    <row r="2745" spans="3:4">
      <c r="C2745" s="17"/>
      <c r="D2745" s="17"/>
    </row>
    <row r="2746" spans="3:4">
      <c r="C2746" s="17"/>
      <c r="D2746" s="17"/>
    </row>
    <row r="2747" spans="3:4">
      <c r="C2747" s="17"/>
      <c r="D2747" s="17"/>
    </row>
    <row r="2748" spans="3:4">
      <c r="C2748" s="17"/>
      <c r="D2748" s="17"/>
    </row>
    <row r="2749" spans="3:4">
      <c r="C2749" s="17"/>
      <c r="D2749" s="17"/>
    </row>
    <row r="2750" spans="3:4">
      <c r="C2750" s="17"/>
      <c r="D2750" s="17"/>
    </row>
    <row r="2751" spans="3:4">
      <c r="C2751" s="17"/>
      <c r="D2751" s="17"/>
    </row>
    <row r="2752" spans="3:4">
      <c r="C2752" s="17"/>
      <c r="D2752" s="17"/>
    </row>
    <row r="2753" spans="3:4">
      <c r="C2753" s="17"/>
      <c r="D2753" s="17"/>
    </row>
    <row r="2754" spans="3:4">
      <c r="C2754" s="17"/>
      <c r="D2754" s="17"/>
    </row>
    <row r="2755" spans="3:4">
      <c r="C2755" s="17"/>
      <c r="D2755" s="17"/>
    </row>
    <row r="2756" spans="3:4">
      <c r="C2756" s="17"/>
      <c r="D2756" s="17"/>
    </row>
    <row r="2757" spans="3:4">
      <c r="C2757" s="17"/>
      <c r="D2757" s="17"/>
    </row>
    <row r="2758" spans="3:4">
      <c r="C2758" s="17"/>
      <c r="D2758" s="17"/>
    </row>
    <row r="2759" spans="3:4">
      <c r="C2759" s="17"/>
      <c r="D2759" s="17"/>
    </row>
    <row r="2760" spans="3:4">
      <c r="C2760" s="17"/>
      <c r="D2760" s="17"/>
    </row>
    <row r="2761" spans="3:4">
      <c r="C2761" s="17"/>
      <c r="D2761" s="17"/>
    </row>
    <row r="2762" spans="3:4">
      <c r="C2762" s="17"/>
      <c r="D2762" s="17"/>
    </row>
    <row r="2763" spans="3:4">
      <c r="C2763" s="17"/>
      <c r="D2763" s="17"/>
    </row>
    <row r="2764" spans="3:4">
      <c r="C2764" s="17"/>
      <c r="D2764" s="17"/>
    </row>
    <row r="2765" spans="3:4">
      <c r="C2765" s="17"/>
      <c r="D2765" s="17"/>
    </row>
    <row r="2766" spans="3:4">
      <c r="C2766" s="17"/>
      <c r="D2766" s="17"/>
    </row>
    <row r="2767" spans="3:4">
      <c r="C2767" s="17"/>
      <c r="D2767" s="17"/>
    </row>
    <row r="2768" spans="3:4">
      <c r="C2768" s="17"/>
      <c r="D2768" s="17"/>
    </row>
    <row r="2769" spans="3:4">
      <c r="C2769" s="17"/>
      <c r="D2769" s="17"/>
    </row>
    <row r="2770" spans="3:4">
      <c r="C2770" s="17"/>
      <c r="D2770" s="17"/>
    </row>
    <row r="2771" spans="3:4">
      <c r="C2771" s="17"/>
      <c r="D2771" s="17"/>
    </row>
    <row r="2772" spans="3:4">
      <c r="C2772" s="17"/>
      <c r="D2772" s="17"/>
    </row>
    <row r="2773" spans="3:4">
      <c r="C2773" s="17"/>
      <c r="D2773" s="17"/>
    </row>
    <row r="2774" spans="3:4">
      <c r="C2774" s="17"/>
      <c r="D2774" s="17"/>
    </row>
    <row r="2775" spans="3:4">
      <c r="C2775" s="17"/>
      <c r="D2775" s="17"/>
    </row>
    <row r="2776" spans="3:4">
      <c r="C2776" s="17"/>
      <c r="D2776" s="17"/>
    </row>
    <row r="2777" spans="3:4">
      <c r="C2777" s="17"/>
      <c r="D2777" s="17"/>
    </row>
    <row r="2778" spans="3:4">
      <c r="C2778" s="17"/>
      <c r="D2778" s="17"/>
    </row>
    <row r="2779" spans="3:4">
      <c r="C2779" s="17"/>
      <c r="D2779" s="17"/>
    </row>
    <row r="2780" spans="3:4">
      <c r="C2780" s="17"/>
      <c r="D2780" s="17"/>
    </row>
    <row r="2781" spans="3:4">
      <c r="C2781" s="17"/>
      <c r="D2781" s="17"/>
    </row>
    <row r="2782" spans="3:4">
      <c r="C2782" s="17"/>
      <c r="D2782" s="17"/>
    </row>
    <row r="2783" spans="3:4">
      <c r="C2783" s="17"/>
      <c r="D2783" s="17"/>
    </row>
    <row r="2784" spans="3:4">
      <c r="C2784" s="17"/>
      <c r="D2784" s="17"/>
    </row>
    <row r="2785" spans="3:4">
      <c r="C2785" s="17"/>
      <c r="D2785" s="17"/>
    </row>
    <row r="2786" spans="3:4">
      <c r="C2786" s="17"/>
      <c r="D2786" s="17"/>
    </row>
    <row r="2787" spans="3:4">
      <c r="C2787" s="17"/>
      <c r="D2787" s="17"/>
    </row>
    <row r="2788" spans="3:4">
      <c r="C2788" s="17"/>
      <c r="D2788" s="17"/>
    </row>
    <row r="2789" spans="3:4">
      <c r="C2789" s="17"/>
      <c r="D2789" s="17"/>
    </row>
    <row r="2790" spans="3:4">
      <c r="C2790" s="17"/>
      <c r="D2790" s="17"/>
    </row>
    <row r="2791" spans="3:4">
      <c r="C2791" s="17"/>
      <c r="D2791" s="17"/>
    </row>
    <row r="2792" spans="3:4">
      <c r="C2792" s="17"/>
      <c r="D2792" s="17"/>
    </row>
    <row r="2793" spans="3:4">
      <c r="C2793" s="17"/>
      <c r="D2793" s="17"/>
    </row>
    <row r="2794" spans="3:4">
      <c r="C2794" s="17"/>
      <c r="D2794" s="17"/>
    </row>
    <row r="2795" spans="3:4">
      <c r="C2795" s="17"/>
      <c r="D2795" s="17"/>
    </row>
    <row r="2796" spans="3:4">
      <c r="C2796" s="17"/>
      <c r="D2796" s="17"/>
    </row>
    <row r="2797" spans="3:4">
      <c r="C2797" s="17"/>
      <c r="D2797" s="17"/>
    </row>
    <row r="2798" spans="3:4">
      <c r="C2798" s="17"/>
      <c r="D2798" s="17"/>
    </row>
    <row r="2799" spans="3:4">
      <c r="C2799" s="17"/>
      <c r="D2799" s="17"/>
    </row>
    <row r="2800" spans="3:4">
      <c r="C2800" s="17"/>
      <c r="D2800" s="17"/>
    </row>
    <row r="2801" spans="3:4">
      <c r="C2801" s="17"/>
      <c r="D2801" s="17"/>
    </row>
    <row r="2802" spans="3:4">
      <c r="C2802" s="17"/>
      <c r="D2802" s="17"/>
    </row>
    <row r="2803" spans="3:4">
      <c r="C2803" s="17"/>
      <c r="D2803" s="17"/>
    </row>
    <row r="2804" spans="3:4">
      <c r="C2804" s="17"/>
      <c r="D2804" s="17"/>
    </row>
    <row r="2805" spans="3:4">
      <c r="C2805" s="17"/>
      <c r="D2805" s="17"/>
    </row>
    <row r="2806" spans="3:4">
      <c r="C2806" s="17"/>
      <c r="D2806" s="17"/>
    </row>
    <row r="2807" spans="3:4">
      <c r="C2807" s="17"/>
      <c r="D2807" s="17"/>
    </row>
    <row r="2808" spans="3:4">
      <c r="C2808" s="17"/>
      <c r="D2808" s="17"/>
    </row>
    <row r="2809" spans="3:4">
      <c r="C2809" s="17"/>
      <c r="D2809" s="17"/>
    </row>
    <row r="2810" spans="3:4">
      <c r="C2810" s="17"/>
      <c r="D2810" s="17"/>
    </row>
    <row r="2811" spans="3:4">
      <c r="C2811" s="17"/>
      <c r="D2811" s="17"/>
    </row>
    <row r="2812" spans="3:4">
      <c r="C2812" s="17"/>
      <c r="D2812" s="17"/>
    </row>
    <row r="2813" spans="3:4">
      <c r="C2813" s="17"/>
      <c r="D2813" s="17"/>
    </row>
    <row r="2814" spans="3:4">
      <c r="C2814" s="17"/>
      <c r="D2814" s="17"/>
    </row>
    <row r="2815" spans="3:4">
      <c r="C2815" s="17"/>
      <c r="D2815" s="17"/>
    </row>
    <row r="2816" spans="3:4">
      <c r="C2816" s="17"/>
      <c r="D2816" s="17"/>
    </row>
    <row r="2817" spans="3:4">
      <c r="C2817" s="17"/>
      <c r="D2817" s="17"/>
    </row>
    <row r="2818" spans="3:4">
      <c r="C2818" s="17"/>
      <c r="D2818" s="17"/>
    </row>
    <row r="2819" spans="3:4">
      <c r="C2819" s="17"/>
      <c r="D2819" s="17"/>
    </row>
    <row r="2820" spans="3:4">
      <c r="C2820" s="17"/>
      <c r="D2820" s="17"/>
    </row>
    <row r="2821" spans="3:4">
      <c r="C2821" s="17"/>
      <c r="D2821" s="17"/>
    </row>
    <row r="2822" spans="3:4">
      <c r="C2822" s="17"/>
      <c r="D2822" s="17"/>
    </row>
    <row r="2823" spans="3:4">
      <c r="C2823" s="17"/>
      <c r="D2823" s="17"/>
    </row>
    <row r="2824" spans="3:4">
      <c r="C2824" s="17"/>
      <c r="D2824" s="17"/>
    </row>
    <row r="2825" spans="3:4">
      <c r="C2825" s="17"/>
      <c r="D2825" s="17"/>
    </row>
    <row r="2826" spans="3:4">
      <c r="C2826" s="17"/>
      <c r="D2826" s="17"/>
    </row>
    <row r="2827" spans="3:4">
      <c r="C2827" s="17"/>
      <c r="D2827" s="17"/>
    </row>
    <row r="2828" spans="3:4">
      <c r="C2828" s="17"/>
      <c r="D2828" s="17"/>
    </row>
    <row r="2829" spans="3:4">
      <c r="C2829" s="17"/>
      <c r="D2829" s="17"/>
    </row>
    <row r="2830" spans="3:4">
      <c r="C2830" s="17"/>
      <c r="D2830" s="17"/>
    </row>
    <row r="2831" spans="3:4">
      <c r="C2831" s="17"/>
      <c r="D2831" s="17"/>
    </row>
    <row r="2832" spans="3:4">
      <c r="C2832" s="17"/>
      <c r="D2832" s="17"/>
    </row>
    <row r="2833" spans="3:4">
      <c r="C2833" s="17"/>
      <c r="D2833" s="17"/>
    </row>
    <row r="2834" spans="3:4">
      <c r="C2834" s="17"/>
      <c r="D2834" s="17"/>
    </row>
    <row r="2835" spans="3:4">
      <c r="C2835" s="17"/>
      <c r="D2835" s="17"/>
    </row>
    <row r="2836" spans="3:4">
      <c r="C2836" s="17"/>
      <c r="D2836" s="17"/>
    </row>
    <row r="2837" spans="3:4">
      <c r="C2837" s="17"/>
      <c r="D2837" s="17"/>
    </row>
    <row r="2838" spans="3:4">
      <c r="C2838" s="17"/>
      <c r="D2838" s="17"/>
    </row>
    <row r="2839" spans="3:4">
      <c r="C2839" s="17"/>
      <c r="D2839" s="17"/>
    </row>
    <row r="2840" spans="3:4">
      <c r="C2840" s="17"/>
      <c r="D2840" s="17"/>
    </row>
    <row r="2841" spans="3:4">
      <c r="C2841" s="17"/>
      <c r="D2841" s="17"/>
    </row>
    <row r="2842" spans="3:4">
      <c r="C2842" s="17"/>
      <c r="D2842" s="17"/>
    </row>
    <row r="2843" spans="3:4">
      <c r="C2843" s="17"/>
      <c r="D2843" s="17"/>
    </row>
    <row r="2844" spans="3:4">
      <c r="C2844" s="17"/>
      <c r="D2844" s="17"/>
    </row>
    <row r="2845" spans="3:4">
      <c r="C2845" s="17"/>
      <c r="D2845" s="17"/>
    </row>
    <row r="2846" spans="3:4">
      <c r="C2846" s="17"/>
      <c r="D2846" s="17"/>
    </row>
    <row r="2847" spans="3:4">
      <c r="C2847" s="17"/>
      <c r="D2847" s="17"/>
    </row>
    <row r="2848" spans="3:4">
      <c r="C2848" s="17"/>
      <c r="D2848" s="17"/>
    </row>
    <row r="2849" spans="3:4">
      <c r="C2849" s="17"/>
      <c r="D2849" s="17"/>
    </row>
    <row r="2850" spans="3:4">
      <c r="C2850" s="17"/>
      <c r="D2850" s="17"/>
    </row>
    <row r="2851" spans="3:4">
      <c r="C2851" s="17"/>
      <c r="D2851" s="17"/>
    </row>
    <row r="2852" spans="3:4">
      <c r="C2852" s="17"/>
      <c r="D2852" s="17"/>
    </row>
    <row r="2853" spans="3:4">
      <c r="C2853" s="17"/>
      <c r="D2853" s="17"/>
    </row>
    <row r="2854" spans="3:4">
      <c r="C2854" s="17"/>
      <c r="D2854" s="17"/>
    </row>
    <row r="2855" spans="3:4">
      <c r="C2855" s="17"/>
      <c r="D2855" s="17"/>
    </row>
    <row r="2856" spans="3:4">
      <c r="C2856" s="17"/>
      <c r="D2856" s="17"/>
    </row>
    <row r="2857" spans="3:4">
      <c r="C2857" s="17"/>
      <c r="D2857" s="17"/>
    </row>
    <row r="2858" spans="3:4">
      <c r="C2858" s="17"/>
      <c r="D2858" s="17"/>
    </row>
    <row r="2859" spans="3:4">
      <c r="C2859" s="17"/>
      <c r="D2859" s="17"/>
    </row>
    <row r="2860" spans="3:4">
      <c r="C2860" s="17"/>
      <c r="D2860" s="17"/>
    </row>
    <row r="2861" spans="3:4">
      <c r="C2861" s="17"/>
      <c r="D2861" s="17"/>
    </row>
    <row r="2862" spans="3:4">
      <c r="C2862" s="17"/>
      <c r="D2862" s="17"/>
    </row>
    <row r="2863" spans="3:4">
      <c r="C2863" s="17"/>
      <c r="D2863" s="17"/>
    </row>
    <row r="2864" spans="3:4">
      <c r="C2864" s="17"/>
      <c r="D2864" s="17"/>
    </row>
    <row r="2865" spans="3:4">
      <c r="C2865" s="17"/>
      <c r="D2865" s="17"/>
    </row>
    <row r="2866" spans="3:4">
      <c r="C2866" s="17"/>
      <c r="D2866" s="17"/>
    </row>
    <row r="2867" spans="3:4">
      <c r="C2867" s="17"/>
      <c r="D2867" s="17"/>
    </row>
    <row r="2868" spans="3:4">
      <c r="C2868" s="17"/>
      <c r="D2868" s="17"/>
    </row>
    <row r="2869" spans="3:4">
      <c r="C2869" s="17"/>
      <c r="D2869" s="17"/>
    </row>
    <row r="2870" spans="3:4">
      <c r="C2870" s="17"/>
      <c r="D2870" s="17"/>
    </row>
    <row r="2871" spans="3:4">
      <c r="C2871" s="17"/>
      <c r="D2871" s="17"/>
    </row>
    <row r="2872" spans="3:4">
      <c r="C2872" s="17"/>
      <c r="D2872" s="17"/>
    </row>
    <row r="2873" spans="3:4">
      <c r="C2873" s="17"/>
      <c r="D2873" s="17"/>
    </row>
    <row r="2874" spans="3:4">
      <c r="C2874" s="17"/>
      <c r="D2874" s="17"/>
    </row>
    <row r="2875" spans="3:4">
      <c r="C2875" s="17"/>
      <c r="D2875" s="17"/>
    </row>
    <row r="2876" spans="3:4">
      <c r="C2876" s="17"/>
      <c r="D2876" s="17"/>
    </row>
    <row r="2877" spans="3:4">
      <c r="C2877" s="17"/>
      <c r="D2877" s="17"/>
    </row>
    <row r="2878" spans="3:4">
      <c r="C2878" s="17"/>
      <c r="D2878" s="17"/>
    </row>
    <row r="2879" spans="3:4">
      <c r="C2879" s="17"/>
      <c r="D2879" s="17"/>
    </row>
    <row r="2880" spans="3:4">
      <c r="C2880" s="17"/>
      <c r="D2880" s="17"/>
    </row>
    <row r="2881" spans="3:4">
      <c r="C2881" s="17"/>
      <c r="D2881" s="17"/>
    </row>
    <row r="2882" spans="3:4">
      <c r="C2882" s="17"/>
      <c r="D2882" s="17"/>
    </row>
    <row r="2883" spans="3:4">
      <c r="C2883" s="17"/>
      <c r="D2883" s="17"/>
    </row>
    <row r="2884" spans="3:4">
      <c r="C2884" s="17"/>
      <c r="D2884" s="17"/>
    </row>
    <row r="2885" spans="3:4">
      <c r="C2885" s="17"/>
      <c r="D2885" s="17"/>
    </row>
    <row r="2886" spans="3:4">
      <c r="C2886" s="17"/>
      <c r="D2886" s="17"/>
    </row>
    <row r="2887" spans="3:4">
      <c r="C2887" s="17"/>
      <c r="D2887" s="17"/>
    </row>
    <row r="2888" spans="3:4">
      <c r="C2888" s="17"/>
      <c r="D2888" s="17"/>
    </row>
    <row r="2889" spans="3:4">
      <c r="C2889" s="17"/>
      <c r="D2889" s="17"/>
    </row>
    <row r="2890" spans="3:4">
      <c r="C2890" s="17"/>
      <c r="D2890" s="17"/>
    </row>
    <row r="2891" spans="3:4">
      <c r="C2891" s="17"/>
      <c r="D2891" s="17"/>
    </row>
    <row r="2892" spans="3:4">
      <c r="C2892" s="17"/>
      <c r="D2892" s="17"/>
    </row>
    <row r="2893" spans="3:4">
      <c r="C2893" s="17"/>
      <c r="D2893" s="17"/>
    </row>
    <row r="2894" spans="3:4">
      <c r="C2894" s="17"/>
      <c r="D2894" s="17"/>
    </row>
    <row r="2895" spans="3:4">
      <c r="C2895" s="17"/>
      <c r="D2895" s="17"/>
    </row>
    <row r="2896" spans="3:4">
      <c r="C2896" s="17"/>
      <c r="D2896" s="17"/>
    </row>
    <row r="2897" spans="3:4">
      <c r="C2897" s="17"/>
      <c r="D2897" s="17"/>
    </row>
    <row r="2898" spans="3:4">
      <c r="C2898" s="17"/>
      <c r="D2898" s="17"/>
    </row>
    <row r="2899" spans="3:4">
      <c r="C2899" s="17"/>
      <c r="D2899" s="17"/>
    </row>
    <row r="2900" spans="3:4">
      <c r="C2900" s="17"/>
      <c r="D2900" s="17"/>
    </row>
    <row r="2901" spans="3:4">
      <c r="C2901" s="17"/>
      <c r="D2901" s="17"/>
    </row>
    <row r="2902" spans="3:4">
      <c r="C2902" s="17"/>
      <c r="D2902" s="17"/>
    </row>
    <row r="2903" spans="3:4">
      <c r="C2903" s="17"/>
      <c r="D2903" s="17"/>
    </row>
    <row r="2904" spans="3:4">
      <c r="C2904" s="17"/>
      <c r="D2904" s="17"/>
    </row>
    <row r="2905" spans="3:4">
      <c r="C2905" s="17"/>
      <c r="D2905" s="17"/>
    </row>
    <row r="2906" spans="3:4">
      <c r="C2906" s="17"/>
      <c r="D2906" s="17"/>
    </row>
    <row r="2907" spans="3:4">
      <c r="C2907" s="17"/>
      <c r="D2907" s="17"/>
    </row>
    <row r="2908" spans="3:4">
      <c r="C2908" s="17"/>
      <c r="D2908" s="17"/>
    </row>
    <row r="2909" spans="3:4">
      <c r="C2909" s="17"/>
      <c r="D2909" s="17"/>
    </row>
    <row r="2910" spans="3:4">
      <c r="C2910" s="17"/>
      <c r="D2910" s="17"/>
    </row>
    <row r="2911" spans="3:4">
      <c r="C2911" s="17"/>
      <c r="D2911" s="17"/>
    </row>
    <row r="2912" spans="3:4">
      <c r="C2912" s="17"/>
      <c r="D2912" s="17"/>
    </row>
    <row r="2913" spans="3:4">
      <c r="C2913" s="17"/>
      <c r="D2913" s="17"/>
    </row>
    <row r="2914" spans="3:4">
      <c r="C2914" s="17"/>
      <c r="D2914" s="17"/>
    </row>
    <row r="2915" spans="3:4">
      <c r="C2915" s="17"/>
      <c r="D2915" s="17"/>
    </row>
    <row r="2916" spans="3:4">
      <c r="C2916" s="17"/>
      <c r="D2916" s="17"/>
    </row>
    <row r="2917" spans="3:4">
      <c r="C2917" s="17"/>
      <c r="D2917" s="17"/>
    </row>
    <row r="2918" spans="3:4">
      <c r="C2918" s="17"/>
      <c r="D2918" s="17"/>
    </row>
    <row r="2919" spans="3:4">
      <c r="C2919" s="17"/>
      <c r="D2919" s="17"/>
    </row>
    <row r="2920" spans="3:4">
      <c r="C2920" s="17"/>
      <c r="D2920" s="17"/>
    </row>
    <row r="2921" spans="3:4">
      <c r="C2921" s="17"/>
      <c r="D2921" s="17"/>
    </row>
    <row r="2922" spans="3:4">
      <c r="C2922" s="17"/>
      <c r="D2922" s="17"/>
    </row>
    <row r="2923" spans="3:4">
      <c r="C2923" s="17"/>
      <c r="D2923" s="17"/>
    </row>
    <row r="2924" spans="3:4">
      <c r="C2924" s="17"/>
      <c r="D2924" s="17"/>
    </row>
    <row r="2925" spans="3:4">
      <c r="C2925" s="17"/>
      <c r="D2925" s="17"/>
    </row>
    <row r="2926" spans="3:4">
      <c r="C2926" s="17"/>
      <c r="D2926" s="17"/>
    </row>
    <row r="2927" spans="3:4">
      <c r="C2927" s="17"/>
      <c r="D2927" s="17"/>
    </row>
    <row r="2928" spans="3:4">
      <c r="C2928" s="17"/>
      <c r="D2928" s="17"/>
    </row>
    <row r="2929" spans="3:4">
      <c r="C2929" s="17"/>
      <c r="D2929" s="17"/>
    </row>
    <row r="2930" spans="3:4">
      <c r="C2930" s="17"/>
      <c r="D2930" s="17"/>
    </row>
    <row r="2931" spans="3:4">
      <c r="C2931" s="17"/>
      <c r="D2931" s="17"/>
    </row>
    <row r="2932" spans="3:4">
      <c r="C2932" s="17"/>
      <c r="D2932" s="17"/>
    </row>
    <row r="2933" spans="3:4">
      <c r="C2933" s="17"/>
      <c r="D2933" s="17"/>
    </row>
    <row r="2934" spans="3:4">
      <c r="C2934" s="17"/>
      <c r="D2934" s="17"/>
    </row>
    <row r="2935" spans="3:4">
      <c r="C2935" s="17"/>
      <c r="D2935" s="17"/>
    </row>
    <row r="2936" spans="3:4">
      <c r="C2936" s="17"/>
      <c r="D2936" s="17"/>
    </row>
    <row r="2937" spans="3:4">
      <c r="C2937" s="17"/>
      <c r="D2937" s="17"/>
    </row>
    <row r="2938" spans="3:4">
      <c r="C2938" s="17"/>
      <c r="D2938" s="17"/>
    </row>
    <row r="2939" spans="3:4">
      <c r="C2939" s="17"/>
      <c r="D2939" s="17"/>
    </row>
    <row r="2940" spans="3:4">
      <c r="C2940" s="17"/>
      <c r="D2940" s="17"/>
    </row>
    <row r="2941" spans="3:4">
      <c r="C2941" s="17"/>
      <c r="D2941" s="17"/>
    </row>
    <row r="2942" spans="3:4">
      <c r="C2942" s="17"/>
      <c r="D2942" s="17"/>
    </row>
    <row r="2943" spans="3:4">
      <c r="C2943" s="17"/>
      <c r="D2943" s="17"/>
    </row>
    <row r="2944" spans="3:4">
      <c r="C2944" s="17"/>
      <c r="D2944" s="17"/>
    </row>
    <row r="2945" spans="3:4">
      <c r="C2945" s="17"/>
      <c r="D2945" s="17"/>
    </row>
    <row r="2946" spans="3:4">
      <c r="C2946" s="17"/>
      <c r="D2946" s="17"/>
    </row>
    <row r="2947" spans="3:4">
      <c r="C2947" s="17"/>
      <c r="D2947" s="17"/>
    </row>
    <row r="2948" spans="3:4">
      <c r="C2948" s="17"/>
      <c r="D2948" s="17"/>
    </row>
    <row r="2949" spans="3:4">
      <c r="C2949" s="17"/>
      <c r="D2949" s="17"/>
    </row>
    <row r="2950" spans="3:4">
      <c r="C2950" s="17"/>
      <c r="D2950" s="17"/>
    </row>
    <row r="2951" spans="3:4">
      <c r="C2951" s="17"/>
      <c r="D2951" s="17"/>
    </row>
    <row r="2952" spans="3:4">
      <c r="C2952" s="17"/>
      <c r="D2952" s="17"/>
    </row>
    <row r="2953" spans="3:4">
      <c r="C2953" s="17"/>
      <c r="D2953" s="17"/>
    </row>
    <row r="2954" spans="3:4">
      <c r="C2954" s="17"/>
      <c r="D2954" s="17"/>
    </row>
    <row r="2955" spans="3:4">
      <c r="C2955" s="17"/>
      <c r="D2955" s="17"/>
    </row>
    <row r="2956" spans="3:4">
      <c r="C2956" s="17"/>
      <c r="D2956" s="17"/>
    </row>
    <row r="2957" spans="3:4">
      <c r="C2957" s="17"/>
      <c r="D2957" s="17"/>
    </row>
    <row r="2958" spans="3:4">
      <c r="C2958" s="17"/>
      <c r="D2958" s="17"/>
    </row>
    <row r="2959" spans="3:4">
      <c r="C2959" s="17"/>
      <c r="D2959" s="17"/>
    </row>
    <row r="2960" spans="3:4">
      <c r="C2960" s="17"/>
      <c r="D2960" s="17"/>
    </row>
    <row r="2961" spans="3:4">
      <c r="C2961" s="17"/>
      <c r="D2961" s="17"/>
    </row>
    <row r="2962" spans="3:4">
      <c r="C2962" s="17"/>
      <c r="D2962" s="17"/>
    </row>
    <row r="2963" spans="3:4">
      <c r="C2963" s="17"/>
      <c r="D2963" s="17"/>
    </row>
    <row r="2964" spans="3:4">
      <c r="C2964" s="17"/>
      <c r="D2964" s="17"/>
    </row>
    <row r="2965" spans="3:4">
      <c r="C2965" s="17"/>
      <c r="D2965" s="17"/>
    </row>
    <row r="2966" spans="3:4">
      <c r="C2966" s="17"/>
      <c r="D2966" s="17"/>
    </row>
    <row r="2967" spans="3:4">
      <c r="C2967" s="17"/>
      <c r="D2967" s="17"/>
    </row>
    <row r="2968" spans="3:4">
      <c r="C2968" s="17"/>
      <c r="D2968" s="17"/>
    </row>
    <row r="2969" spans="3:4">
      <c r="C2969" s="17"/>
      <c r="D2969" s="17"/>
    </row>
    <row r="2970" spans="3:4">
      <c r="C2970" s="17"/>
      <c r="D2970" s="17"/>
    </row>
    <row r="2971" spans="3:4">
      <c r="C2971" s="17"/>
      <c r="D2971" s="17"/>
    </row>
    <row r="2972" spans="3:4">
      <c r="C2972" s="17"/>
      <c r="D2972" s="17"/>
    </row>
    <row r="2973" spans="3:4">
      <c r="C2973" s="17"/>
      <c r="D2973" s="17"/>
    </row>
    <row r="2974" spans="3:4">
      <c r="C2974" s="17"/>
      <c r="D2974" s="17"/>
    </row>
    <row r="2975" spans="3:4">
      <c r="C2975" s="17"/>
      <c r="D2975" s="17"/>
    </row>
    <row r="2976" spans="3:4">
      <c r="C2976" s="17"/>
      <c r="D2976" s="17"/>
    </row>
    <row r="2977" spans="3:4">
      <c r="C2977" s="17"/>
      <c r="D2977" s="17"/>
    </row>
    <row r="2978" spans="3:4">
      <c r="C2978" s="17"/>
      <c r="D2978" s="17"/>
    </row>
    <row r="2979" spans="3:4">
      <c r="C2979" s="17"/>
      <c r="D2979" s="17"/>
    </row>
    <row r="2980" spans="3:4">
      <c r="C2980" s="17"/>
      <c r="D2980" s="17"/>
    </row>
    <row r="2981" spans="3:4">
      <c r="C2981" s="17"/>
      <c r="D2981" s="17"/>
    </row>
    <row r="2982" spans="3:4">
      <c r="C2982" s="17"/>
      <c r="D2982" s="17"/>
    </row>
    <row r="2983" spans="3:4">
      <c r="C2983" s="17"/>
      <c r="D2983" s="17"/>
    </row>
    <row r="2984" spans="3:4">
      <c r="C2984" s="17"/>
      <c r="D2984" s="17"/>
    </row>
    <row r="2985" spans="3:4">
      <c r="C2985" s="17"/>
      <c r="D2985" s="17"/>
    </row>
    <row r="2986" spans="3:4">
      <c r="C2986" s="17"/>
      <c r="D2986" s="17"/>
    </row>
    <row r="2987" spans="3:4">
      <c r="C2987" s="17"/>
      <c r="D2987" s="17"/>
    </row>
    <row r="2988" spans="3:4">
      <c r="C2988" s="17"/>
      <c r="D2988" s="17"/>
    </row>
    <row r="2989" spans="3:4">
      <c r="C2989" s="17"/>
      <c r="D2989" s="17"/>
    </row>
    <row r="2990" spans="3:4">
      <c r="C2990" s="17"/>
      <c r="D2990" s="17"/>
    </row>
    <row r="2991" spans="3:4">
      <c r="C2991" s="17"/>
      <c r="D2991" s="17"/>
    </row>
    <row r="2992" spans="3:4">
      <c r="C2992" s="17"/>
      <c r="D2992" s="17"/>
    </row>
    <row r="2993" spans="3:4">
      <c r="C2993" s="17"/>
      <c r="D2993" s="17"/>
    </row>
    <row r="2994" spans="3:4">
      <c r="C2994" s="17"/>
      <c r="D2994" s="17"/>
    </row>
    <row r="2995" spans="3:4">
      <c r="C2995" s="17"/>
      <c r="D2995" s="17"/>
    </row>
    <row r="2996" spans="3:4">
      <c r="C2996" s="17"/>
      <c r="D2996" s="17"/>
    </row>
    <row r="2997" spans="3:4">
      <c r="C2997" s="17"/>
      <c r="D2997" s="17"/>
    </row>
    <row r="2998" spans="3:4">
      <c r="C2998" s="17"/>
      <c r="D2998" s="17"/>
    </row>
    <row r="2999" spans="3:4">
      <c r="C2999" s="17"/>
      <c r="D2999" s="17"/>
    </row>
    <row r="3000" spans="3:4">
      <c r="C3000" s="17"/>
      <c r="D3000" s="17"/>
    </row>
    <row r="3001" spans="3:4">
      <c r="C3001" s="17"/>
      <c r="D3001" s="17"/>
    </row>
    <row r="3002" spans="3:4">
      <c r="C3002" s="17"/>
      <c r="D3002" s="17"/>
    </row>
    <row r="3003" spans="3:4">
      <c r="C3003" s="17"/>
      <c r="D3003" s="17"/>
    </row>
    <row r="3004" spans="3:4">
      <c r="C3004" s="17"/>
      <c r="D3004" s="17"/>
    </row>
    <row r="3005" spans="3:4">
      <c r="C3005" s="17"/>
      <c r="D3005" s="17"/>
    </row>
    <row r="3006" spans="3:4">
      <c r="C3006" s="17"/>
      <c r="D3006" s="17"/>
    </row>
    <row r="3007" spans="3:4">
      <c r="C3007" s="17"/>
      <c r="D3007" s="17"/>
    </row>
    <row r="3008" spans="3:4">
      <c r="C3008" s="17"/>
      <c r="D3008" s="17"/>
    </row>
    <row r="3009" spans="3:4">
      <c r="C3009" s="17"/>
      <c r="D3009" s="17"/>
    </row>
    <row r="3010" spans="3:4">
      <c r="C3010" s="17"/>
      <c r="D3010" s="17"/>
    </row>
    <row r="3011" spans="3:4">
      <c r="C3011" s="17"/>
      <c r="D3011" s="17"/>
    </row>
    <row r="3012" spans="3:4">
      <c r="C3012" s="17"/>
      <c r="D3012" s="17"/>
    </row>
    <row r="3013" spans="3:4">
      <c r="C3013" s="17"/>
      <c r="D3013" s="17"/>
    </row>
    <row r="3014" spans="3:4">
      <c r="C3014" s="17"/>
      <c r="D3014" s="17"/>
    </row>
    <row r="3015" spans="3:4">
      <c r="C3015" s="17"/>
      <c r="D3015" s="17"/>
    </row>
    <row r="3016" spans="3:4">
      <c r="C3016" s="17"/>
      <c r="D3016" s="17"/>
    </row>
    <row r="3017" spans="3:4">
      <c r="C3017" s="17"/>
      <c r="D3017" s="17"/>
    </row>
    <row r="3018" spans="3:4">
      <c r="C3018" s="17"/>
      <c r="D3018" s="17"/>
    </row>
    <row r="3019" spans="3:4">
      <c r="C3019" s="17"/>
      <c r="D3019" s="17"/>
    </row>
    <row r="3020" spans="3:4">
      <c r="C3020" s="17"/>
      <c r="D3020" s="17"/>
    </row>
    <row r="3021" spans="3:4">
      <c r="C3021" s="17"/>
      <c r="D3021" s="17"/>
    </row>
    <row r="3022" spans="3:4">
      <c r="C3022" s="17"/>
      <c r="D3022" s="17"/>
    </row>
    <row r="3023" spans="3:4">
      <c r="C3023" s="17"/>
      <c r="D3023" s="17"/>
    </row>
    <row r="3024" spans="3:4">
      <c r="C3024" s="17"/>
      <c r="D3024" s="17"/>
    </row>
    <row r="3025" spans="3:4">
      <c r="C3025" s="17"/>
      <c r="D3025" s="17"/>
    </row>
    <row r="3026" spans="3:4">
      <c r="C3026" s="17"/>
      <c r="D3026" s="17"/>
    </row>
    <row r="3027" spans="3:4">
      <c r="C3027" s="17"/>
      <c r="D3027" s="17"/>
    </row>
    <row r="3028" spans="3:4">
      <c r="C3028" s="17"/>
      <c r="D3028" s="17"/>
    </row>
    <row r="3029" spans="3:4">
      <c r="C3029" s="17"/>
      <c r="D3029" s="17"/>
    </row>
    <row r="3030" spans="3:4">
      <c r="C3030" s="17"/>
      <c r="D3030" s="17"/>
    </row>
    <row r="3031" spans="3:4">
      <c r="C3031" s="17"/>
      <c r="D3031" s="17"/>
    </row>
    <row r="3032" spans="3:4">
      <c r="C3032" s="17"/>
      <c r="D3032" s="17"/>
    </row>
    <row r="3033" spans="3:4">
      <c r="C3033" s="17"/>
      <c r="D3033" s="17"/>
    </row>
    <row r="3034" spans="3:4">
      <c r="C3034" s="17"/>
      <c r="D3034" s="17"/>
    </row>
    <row r="3035" spans="3:4">
      <c r="C3035" s="17"/>
      <c r="D3035" s="17"/>
    </row>
    <row r="3036" spans="3:4">
      <c r="C3036" s="17"/>
      <c r="D3036" s="17"/>
    </row>
    <row r="3037" spans="3:4">
      <c r="C3037" s="17"/>
      <c r="D3037" s="17"/>
    </row>
    <row r="3038" spans="3:4">
      <c r="C3038" s="17"/>
      <c r="D3038" s="17"/>
    </row>
    <row r="3039" spans="3:4">
      <c r="C3039" s="17"/>
      <c r="D3039" s="17"/>
    </row>
    <row r="3040" spans="3:4">
      <c r="C3040" s="17"/>
      <c r="D3040" s="17"/>
    </row>
    <row r="3041" spans="3:4">
      <c r="C3041" s="17"/>
      <c r="D3041" s="17"/>
    </row>
    <row r="3042" spans="3:4">
      <c r="C3042" s="17"/>
      <c r="D3042" s="17"/>
    </row>
    <row r="3043" spans="3:4">
      <c r="C3043" s="17"/>
      <c r="D3043" s="17"/>
    </row>
    <row r="3044" spans="3:4">
      <c r="C3044" s="17"/>
      <c r="D3044" s="17"/>
    </row>
    <row r="3045" spans="3:4">
      <c r="C3045" s="17"/>
      <c r="D3045" s="17"/>
    </row>
    <row r="3046" spans="3:4">
      <c r="C3046" s="17"/>
      <c r="D3046" s="17"/>
    </row>
    <row r="3047" spans="3:4">
      <c r="C3047" s="17"/>
      <c r="D3047" s="17"/>
    </row>
    <row r="3048" spans="3:4">
      <c r="C3048" s="17"/>
      <c r="D3048" s="17"/>
    </row>
    <row r="3049" spans="3:4">
      <c r="C3049" s="17"/>
      <c r="D3049" s="17"/>
    </row>
    <row r="3050" spans="3:4">
      <c r="C3050" s="17"/>
      <c r="D3050" s="17"/>
    </row>
    <row r="3051" spans="3:4">
      <c r="C3051" s="17"/>
      <c r="D3051" s="17"/>
    </row>
    <row r="3052" spans="3:4">
      <c r="C3052" s="17"/>
      <c r="D3052" s="17"/>
    </row>
    <row r="3053" spans="3:4">
      <c r="C3053" s="17"/>
      <c r="D3053" s="17"/>
    </row>
    <row r="3054" spans="3:4">
      <c r="C3054" s="17"/>
      <c r="D3054" s="17"/>
    </row>
    <row r="3055" spans="3:4">
      <c r="C3055" s="17"/>
      <c r="D3055" s="17"/>
    </row>
    <row r="3056" spans="3:4">
      <c r="C3056" s="17"/>
      <c r="D3056" s="17"/>
    </row>
    <row r="3057" spans="3:4">
      <c r="C3057" s="17"/>
      <c r="D3057" s="17"/>
    </row>
    <row r="3058" spans="3:4">
      <c r="C3058" s="17"/>
      <c r="D3058" s="17"/>
    </row>
    <row r="3059" spans="3:4">
      <c r="C3059" s="17"/>
      <c r="D3059" s="17"/>
    </row>
    <row r="3060" spans="3:4">
      <c r="C3060" s="17"/>
      <c r="D3060" s="17"/>
    </row>
    <row r="3061" spans="3:4">
      <c r="C3061" s="17"/>
      <c r="D3061" s="17"/>
    </row>
    <row r="3062" spans="3:4">
      <c r="C3062" s="17"/>
      <c r="D3062" s="17"/>
    </row>
    <row r="3063" spans="3:4">
      <c r="C3063" s="17"/>
      <c r="D3063" s="17"/>
    </row>
    <row r="3064" spans="3:4">
      <c r="C3064" s="17"/>
      <c r="D3064" s="17"/>
    </row>
    <row r="3065" spans="3:4">
      <c r="C3065" s="17"/>
      <c r="D3065" s="17"/>
    </row>
    <row r="3066" spans="3:4">
      <c r="C3066" s="17"/>
      <c r="D3066" s="17"/>
    </row>
    <row r="3067" spans="3:4">
      <c r="C3067" s="17"/>
      <c r="D3067" s="17"/>
    </row>
    <row r="3068" spans="3:4">
      <c r="C3068" s="17"/>
      <c r="D3068" s="17"/>
    </row>
    <row r="3069" spans="3:4">
      <c r="C3069" s="17"/>
      <c r="D3069" s="17"/>
    </row>
    <row r="3070" spans="3:4">
      <c r="C3070" s="17"/>
      <c r="D3070" s="17"/>
    </row>
    <row r="3071" spans="3:4">
      <c r="C3071" s="17"/>
      <c r="D3071" s="17"/>
    </row>
    <row r="3072" spans="3:4">
      <c r="C3072" s="17"/>
      <c r="D3072" s="17"/>
    </row>
    <row r="3073" spans="3:4">
      <c r="C3073" s="17"/>
      <c r="D3073" s="17"/>
    </row>
    <row r="3074" spans="3:4">
      <c r="C3074" s="17"/>
      <c r="D3074" s="17"/>
    </row>
    <row r="3075" spans="3:4">
      <c r="C3075" s="17"/>
      <c r="D3075" s="17"/>
    </row>
    <row r="3076" spans="3:4">
      <c r="C3076" s="17"/>
      <c r="D3076" s="17"/>
    </row>
    <row r="3077" spans="3:4">
      <c r="C3077" s="17"/>
      <c r="D3077" s="17"/>
    </row>
    <row r="3078" spans="3:4">
      <c r="C3078" s="17"/>
      <c r="D3078" s="17"/>
    </row>
    <row r="3079" spans="3:4">
      <c r="C3079" s="17"/>
      <c r="D3079" s="17"/>
    </row>
    <row r="3080" spans="3:4">
      <c r="C3080" s="17"/>
      <c r="D3080" s="17"/>
    </row>
    <row r="3081" spans="3:4">
      <c r="C3081" s="17"/>
      <c r="D3081" s="17"/>
    </row>
    <row r="3082" spans="3:4">
      <c r="C3082" s="17"/>
      <c r="D3082" s="17"/>
    </row>
    <row r="3083" spans="3:4">
      <c r="C3083" s="17"/>
      <c r="D3083" s="17"/>
    </row>
    <row r="3084" spans="3:4">
      <c r="C3084" s="17"/>
      <c r="D3084" s="17"/>
    </row>
    <row r="3085" spans="3:4">
      <c r="C3085" s="17"/>
      <c r="D3085" s="17"/>
    </row>
    <row r="3086" spans="3:4">
      <c r="C3086" s="17"/>
      <c r="D3086" s="17"/>
    </row>
    <row r="3087" spans="3:4">
      <c r="C3087" s="17"/>
      <c r="D3087" s="17"/>
    </row>
    <row r="3088" spans="3:4">
      <c r="C3088" s="17"/>
      <c r="D3088" s="17"/>
    </row>
    <row r="3089" spans="3:4">
      <c r="C3089" s="17"/>
      <c r="D3089" s="17"/>
    </row>
    <row r="3090" spans="3:4">
      <c r="C3090" s="17"/>
      <c r="D3090" s="17"/>
    </row>
    <row r="3091" spans="3:4">
      <c r="C3091" s="17"/>
      <c r="D3091" s="17"/>
    </row>
    <row r="3092" spans="3:4">
      <c r="C3092" s="17"/>
      <c r="D3092" s="17"/>
    </row>
    <row r="3093" spans="3:4">
      <c r="C3093" s="17"/>
      <c r="D3093" s="17"/>
    </row>
    <row r="3094" spans="3:4">
      <c r="C3094" s="17"/>
      <c r="D3094" s="17"/>
    </row>
    <row r="3095" spans="3:4">
      <c r="C3095" s="17"/>
      <c r="D3095" s="17"/>
    </row>
    <row r="3096" spans="3:4">
      <c r="C3096" s="17"/>
      <c r="D3096" s="17"/>
    </row>
    <row r="3097" spans="3:4">
      <c r="C3097" s="17"/>
      <c r="D3097" s="17"/>
    </row>
    <row r="3098" spans="3:4">
      <c r="C3098" s="17"/>
      <c r="D3098" s="17"/>
    </row>
    <row r="3099" spans="3:4">
      <c r="C3099" s="17"/>
      <c r="D3099" s="17"/>
    </row>
    <row r="3100" spans="3:4">
      <c r="C3100" s="17"/>
      <c r="D3100" s="17"/>
    </row>
    <row r="3101" spans="3:4">
      <c r="C3101" s="17"/>
      <c r="D3101" s="17"/>
    </row>
    <row r="3102" spans="3:4">
      <c r="C3102" s="17"/>
      <c r="D3102" s="17"/>
    </row>
    <row r="3103" spans="3:4">
      <c r="C3103" s="17"/>
      <c r="D3103" s="17"/>
    </row>
    <row r="3104" spans="3:4">
      <c r="C3104" s="17"/>
      <c r="D3104" s="17"/>
    </row>
    <row r="3105" spans="3:4">
      <c r="C3105" s="17"/>
      <c r="D3105" s="17"/>
    </row>
    <row r="3106" spans="3:4">
      <c r="C3106" s="17"/>
      <c r="D3106" s="17"/>
    </row>
    <row r="3107" spans="3:4">
      <c r="C3107" s="17"/>
      <c r="D3107" s="17"/>
    </row>
    <row r="3108" spans="3:4">
      <c r="C3108" s="17"/>
      <c r="D3108" s="17"/>
    </row>
    <row r="3109" spans="3:4">
      <c r="C3109" s="17"/>
      <c r="D3109" s="17"/>
    </row>
    <row r="3110" spans="3:4">
      <c r="C3110" s="17"/>
      <c r="D3110" s="17"/>
    </row>
    <row r="3111" spans="3:4">
      <c r="C3111" s="17"/>
      <c r="D3111" s="17"/>
    </row>
    <row r="3112" spans="3:4">
      <c r="C3112" s="17"/>
      <c r="D3112" s="17"/>
    </row>
    <row r="3113" spans="3:4">
      <c r="C3113" s="17"/>
      <c r="D3113" s="17"/>
    </row>
    <row r="3114" spans="3:4">
      <c r="C3114" s="17"/>
      <c r="D3114" s="17"/>
    </row>
    <row r="3115" spans="3:4">
      <c r="C3115" s="17"/>
      <c r="D3115" s="17"/>
    </row>
    <row r="3116" spans="3:4">
      <c r="C3116" s="17"/>
      <c r="D3116" s="17"/>
    </row>
    <row r="3117" spans="3:4">
      <c r="C3117" s="17"/>
      <c r="D3117" s="17"/>
    </row>
    <row r="3118" spans="3:4">
      <c r="C3118" s="17"/>
      <c r="D3118" s="17"/>
    </row>
    <row r="3119" spans="3:4">
      <c r="C3119" s="17"/>
      <c r="D3119" s="17"/>
    </row>
    <row r="3120" spans="3:4">
      <c r="C3120" s="17"/>
      <c r="D3120" s="17"/>
    </row>
    <row r="3121" spans="3:4">
      <c r="C3121" s="17"/>
      <c r="D3121" s="17"/>
    </row>
    <row r="3122" spans="3:4">
      <c r="C3122" s="17"/>
      <c r="D3122" s="17"/>
    </row>
    <row r="3123" spans="3:4">
      <c r="C3123" s="17"/>
      <c r="D3123" s="17"/>
    </row>
    <row r="3124" spans="3:4">
      <c r="C3124" s="17"/>
      <c r="D3124" s="17"/>
    </row>
    <row r="3125" spans="3:4">
      <c r="C3125" s="17"/>
      <c r="D3125" s="17"/>
    </row>
    <row r="3126" spans="3:4">
      <c r="C3126" s="17"/>
      <c r="D3126" s="17"/>
    </row>
    <row r="3127" spans="3:4">
      <c r="C3127" s="17"/>
      <c r="D3127" s="17"/>
    </row>
    <row r="3128" spans="3:4">
      <c r="C3128" s="17"/>
      <c r="D3128" s="17"/>
    </row>
    <row r="3129" spans="3:4">
      <c r="C3129" s="17"/>
      <c r="D3129" s="17"/>
    </row>
    <row r="3130" spans="3:4">
      <c r="C3130" s="17"/>
      <c r="D3130" s="17"/>
    </row>
    <row r="3131" spans="3:4">
      <c r="C3131" s="17"/>
      <c r="D3131" s="17"/>
    </row>
    <row r="3132" spans="3:4">
      <c r="C3132" s="17"/>
      <c r="D3132" s="17"/>
    </row>
    <row r="3133" spans="3:4">
      <c r="C3133" s="17"/>
      <c r="D3133" s="17"/>
    </row>
    <row r="3134" spans="3:4">
      <c r="C3134" s="17"/>
      <c r="D3134" s="17"/>
    </row>
    <row r="3135" spans="3:4">
      <c r="C3135" s="17"/>
      <c r="D3135" s="17"/>
    </row>
    <row r="3136" spans="3:4">
      <c r="C3136" s="17"/>
      <c r="D3136" s="17"/>
    </row>
    <row r="3137" spans="3:4">
      <c r="C3137" s="17"/>
      <c r="D3137" s="17"/>
    </row>
    <row r="3138" spans="3:4">
      <c r="C3138" s="17"/>
      <c r="D3138" s="17"/>
    </row>
    <row r="3139" spans="3:4">
      <c r="C3139" s="17"/>
      <c r="D3139" s="17"/>
    </row>
    <row r="3140" spans="3:4">
      <c r="C3140" s="17"/>
      <c r="D3140" s="17"/>
    </row>
    <row r="3141" spans="3:4">
      <c r="C3141" s="17"/>
      <c r="D3141" s="17"/>
    </row>
    <row r="3142" spans="3:4">
      <c r="C3142" s="17"/>
      <c r="D3142" s="17"/>
    </row>
    <row r="3143" spans="3:4">
      <c r="C3143" s="17"/>
      <c r="D3143" s="17"/>
    </row>
    <row r="3144" spans="3:4">
      <c r="C3144" s="17"/>
      <c r="D3144" s="17"/>
    </row>
    <row r="3145" spans="3:4">
      <c r="C3145" s="17"/>
      <c r="D3145" s="17"/>
    </row>
    <row r="3146" spans="3:4">
      <c r="C3146" s="17"/>
      <c r="D3146" s="17"/>
    </row>
    <row r="3147" spans="3:4">
      <c r="C3147" s="17"/>
      <c r="D3147" s="17"/>
    </row>
    <row r="3148" spans="3:4">
      <c r="C3148" s="17"/>
      <c r="D3148" s="17"/>
    </row>
    <row r="3149" spans="3:4">
      <c r="C3149" s="17"/>
      <c r="D3149" s="17"/>
    </row>
    <row r="3150" spans="3:4">
      <c r="C3150" s="17"/>
      <c r="D3150" s="17"/>
    </row>
    <row r="3151" spans="3:4">
      <c r="C3151" s="17"/>
      <c r="D3151" s="17"/>
    </row>
    <row r="3152" spans="3:4">
      <c r="C3152" s="17"/>
      <c r="D3152" s="17"/>
    </row>
    <row r="3153" spans="3:4">
      <c r="C3153" s="17"/>
      <c r="D3153" s="17"/>
    </row>
    <row r="3154" spans="3:4">
      <c r="C3154" s="17"/>
      <c r="D3154" s="17"/>
    </row>
    <row r="3155" spans="3:4">
      <c r="C3155" s="17"/>
      <c r="D3155" s="17"/>
    </row>
    <row r="3156" spans="3:4">
      <c r="C3156" s="17"/>
      <c r="D3156" s="17"/>
    </row>
    <row r="3157" spans="3:4">
      <c r="C3157" s="17"/>
      <c r="D3157" s="17"/>
    </row>
    <row r="3158" spans="3:4">
      <c r="C3158" s="17"/>
      <c r="D3158" s="17"/>
    </row>
    <row r="3159" spans="3:4">
      <c r="C3159" s="17"/>
      <c r="D3159" s="17"/>
    </row>
    <row r="3160" spans="3:4">
      <c r="C3160" s="17"/>
      <c r="D3160" s="17"/>
    </row>
    <row r="3161" spans="3:4">
      <c r="C3161" s="17"/>
      <c r="D3161" s="17"/>
    </row>
    <row r="3162" spans="3:4">
      <c r="C3162" s="17"/>
      <c r="D3162" s="17"/>
    </row>
    <row r="3163" spans="3:4">
      <c r="C3163" s="17"/>
      <c r="D3163" s="17"/>
    </row>
    <row r="3164" spans="3:4">
      <c r="C3164" s="17"/>
      <c r="D3164" s="17"/>
    </row>
    <row r="3165" spans="3:4">
      <c r="C3165" s="17"/>
      <c r="D3165" s="17"/>
    </row>
    <row r="3166" spans="3:4">
      <c r="C3166" s="17"/>
      <c r="D3166" s="17"/>
    </row>
    <row r="3167" spans="3:4">
      <c r="C3167" s="17"/>
      <c r="D3167" s="17"/>
    </row>
    <row r="3168" spans="3:4">
      <c r="C3168" s="17"/>
      <c r="D3168" s="17"/>
    </row>
    <row r="3169" spans="3:4">
      <c r="C3169" s="17"/>
      <c r="D3169" s="17"/>
    </row>
    <row r="3170" spans="3:4">
      <c r="C3170" s="17"/>
      <c r="D3170" s="17"/>
    </row>
    <row r="3171" spans="3:4">
      <c r="C3171" s="17"/>
      <c r="D3171" s="17"/>
    </row>
    <row r="3172" spans="3:4">
      <c r="C3172" s="17"/>
      <c r="D3172" s="17"/>
    </row>
    <row r="3173" spans="3:4">
      <c r="C3173" s="17"/>
      <c r="D3173" s="17"/>
    </row>
    <row r="3174" spans="3:4">
      <c r="C3174" s="17"/>
      <c r="D3174" s="17"/>
    </row>
    <row r="3175" spans="3:4">
      <c r="C3175" s="17"/>
      <c r="D3175" s="17"/>
    </row>
    <row r="3176" spans="3:4">
      <c r="C3176" s="17"/>
      <c r="D3176" s="17"/>
    </row>
    <row r="3177" spans="3:4">
      <c r="C3177" s="17"/>
      <c r="D3177" s="17"/>
    </row>
    <row r="3178" spans="3:4">
      <c r="C3178" s="17"/>
      <c r="D3178" s="17"/>
    </row>
    <row r="3179" spans="3:4">
      <c r="C3179" s="17"/>
      <c r="D3179" s="17"/>
    </row>
    <row r="3180" spans="3:4">
      <c r="C3180" s="17"/>
      <c r="D3180" s="17"/>
    </row>
    <row r="3181" spans="3:4">
      <c r="C3181" s="17"/>
      <c r="D3181" s="17"/>
    </row>
    <row r="3182" spans="3:4">
      <c r="C3182" s="17"/>
      <c r="D3182" s="17"/>
    </row>
    <row r="3183" spans="3:4">
      <c r="C3183" s="17"/>
      <c r="D3183" s="17"/>
    </row>
    <row r="3184" spans="3:4">
      <c r="C3184" s="17"/>
      <c r="D3184" s="17"/>
    </row>
    <row r="3185" spans="3:4">
      <c r="C3185" s="17"/>
      <c r="D3185" s="17"/>
    </row>
    <row r="3186" spans="3:4">
      <c r="C3186" s="17"/>
      <c r="D3186" s="17"/>
    </row>
    <row r="3187" spans="3:4">
      <c r="C3187" s="17"/>
      <c r="D3187" s="17"/>
    </row>
    <row r="3188" spans="3:4">
      <c r="C3188" s="17"/>
      <c r="D3188" s="17"/>
    </row>
    <row r="3189" spans="3:4">
      <c r="C3189" s="17"/>
      <c r="D3189" s="17"/>
    </row>
    <row r="3190" spans="3:4">
      <c r="C3190" s="17"/>
      <c r="D3190" s="17"/>
    </row>
    <row r="3191" spans="3:4">
      <c r="C3191" s="17"/>
      <c r="D3191" s="17"/>
    </row>
    <row r="3192" spans="3:4">
      <c r="C3192" s="17"/>
      <c r="D3192" s="17"/>
    </row>
    <row r="3193" spans="3:4">
      <c r="C3193" s="17"/>
      <c r="D3193" s="17"/>
    </row>
    <row r="3194" spans="3:4">
      <c r="C3194" s="17"/>
      <c r="D3194" s="17"/>
    </row>
    <row r="3195" spans="3:4">
      <c r="C3195" s="17"/>
      <c r="D3195" s="17"/>
    </row>
    <row r="3196" spans="3:4">
      <c r="C3196" s="17"/>
      <c r="D3196" s="17"/>
    </row>
    <row r="3197" spans="3:4">
      <c r="C3197" s="17"/>
      <c r="D3197" s="17"/>
    </row>
    <row r="3198" spans="3:4">
      <c r="C3198" s="17"/>
      <c r="D3198" s="17"/>
    </row>
    <row r="3199" spans="3:4">
      <c r="C3199" s="17"/>
      <c r="D3199" s="17"/>
    </row>
    <row r="3200" spans="3:4">
      <c r="C3200" s="17"/>
      <c r="D3200" s="17"/>
    </row>
    <row r="3201" spans="3:4">
      <c r="C3201" s="17"/>
      <c r="D3201" s="17"/>
    </row>
    <row r="3202" spans="3:4">
      <c r="C3202" s="17"/>
      <c r="D3202" s="17"/>
    </row>
    <row r="3203" spans="3:4">
      <c r="C3203" s="17"/>
      <c r="D3203" s="17"/>
    </row>
    <row r="3204" spans="3:4">
      <c r="C3204" s="17"/>
      <c r="D3204" s="17"/>
    </row>
    <row r="3205" spans="3:4">
      <c r="C3205" s="17"/>
      <c r="D3205" s="17"/>
    </row>
    <row r="3206" spans="3:4">
      <c r="C3206" s="17"/>
      <c r="D3206" s="17"/>
    </row>
    <row r="3207" spans="3:4">
      <c r="C3207" s="17"/>
      <c r="D3207" s="17"/>
    </row>
    <row r="3208" spans="3:4">
      <c r="C3208" s="17"/>
      <c r="D3208" s="17"/>
    </row>
    <row r="3209" spans="3:4">
      <c r="C3209" s="17"/>
      <c r="D3209" s="17"/>
    </row>
    <row r="3210" spans="3:4">
      <c r="C3210" s="17"/>
      <c r="D3210" s="17"/>
    </row>
    <row r="3211" spans="3:4">
      <c r="C3211" s="17"/>
      <c r="D3211" s="17"/>
    </row>
    <row r="3212" spans="3:4">
      <c r="C3212" s="17"/>
      <c r="D3212" s="17"/>
    </row>
    <row r="3213" spans="3:4">
      <c r="C3213" s="17"/>
      <c r="D3213" s="17"/>
    </row>
    <row r="3214" spans="3:4">
      <c r="C3214" s="17"/>
      <c r="D3214" s="17"/>
    </row>
    <row r="3215" spans="3:4">
      <c r="C3215" s="17"/>
      <c r="D3215" s="17"/>
    </row>
    <row r="3216" spans="3:4">
      <c r="C3216" s="17"/>
      <c r="D3216" s="17"/>
    </row>
    <row r="3217" spans="3:4">
      <c r="C3217" s="17"/>
      <c r="D3217" s="17"/>
    </row>
    <row r="3218" spans="3:4">
      <c r="C3218" s="17"/>
      <c r="D3218" s="17"/>
    </row>
    <row r="3219" spans="3:4">
      <c r="C3219" s="17"/>
      <c r="D3219" s="17"/>
    </row>
    <row r="3220" spans="3:4">
      <c r="C3220" s="17"/>
      <c r="D3220" s="17"/>
    </row>
    <row r="3221" spans="3:4">
      <c r="C3221" s="17"/>
      <c r="D3221" s="17"/>
    </row>
    <row r="3222" spans="3:4">
      <c r="C3222" s="17"/>
      <c r="D3222" s="17"/>
    </row>
    <row r="3223" spans="3:4">
      <c r="C3223" s="17"/>
      <c r="D3223" s="17"/>
    </row>
    <row r="3224" spans="3:4">
      <c r="C3224" s="17"/>
      <c r="D3224" s="17"/>
    </row>
    <row r="3225" spans="3:4">
      <c r="C3225" s="17"/>
      <c r="D3225" s="17"/>
    </row>
    <row r="3226" spans="3:4">
      <c r="C3226" s="17"/>
      <c r="D3226" s="17"/>
    </row>
    <row r="3227" spans="3:4">
      <c r="C3227" s="17"/>
      <c r="D3227" s="17"/>
    </row>
    <row r="3228" spans="3:4">
      <c r="C3228" s="17"/>
      <c r="D3228" s="17"/>
    </row>
    <row r="3229" spans="3:4">
      <c r="C3229" s="17"/>
      <c r="D3229" s="17"/>
    </row>
    <row r="3230" spans="3:4">
      <c r="C3230" s="17"/>
      <c r="D3230" s="17"/>
    </row>
    <row r="3231" spans="3:4">
      <c r="C3231" s="17"/>
      <c r="D3231" s="17"/>
    </row>
    <row r="3232" spans="3:4">
      <c r="C3232" s="17"/>
      <c r="D3232" s="17"/>
    </row>
    <row r="3233" spans="3:4">
      <c r="C3233" s="17"/>
      <c r="D3233" s="17"/>
    </row>
    <row r="3234" spans="3:4">
      <c r="C3234" s="17"/>
      <c r="D3234" s="17"/>
    </row>
    <row r="3235" spans="3:4">
      <c r="C3235" s="17"/>
      <c r="D3235" s="17"/>
    </row>
    <row r="3236" spans="3:4">
      <c r="C3236" s="17"/>
      <c r="D3236" s="17"/>
    </row>
    <row r="3237" spans="3:4">
      <c r="C3237" s="17"/>
      <c r="D3237" s="17"/>
    </row>
    <row r="3238" spans="3:4">
      <c r="C3238" s="17"/>
      <c r="D3238" s="17"/>
    </row>
    <row r="3239" spans="3:4">
      <c r="C3239" s="17"/>
      <c r="D3239" s="17"/>
    </row>
    <row r="3240" spans="3:4">
      <c r="C3240" s="17"/>
      <c r="D3240" s="17"/>
    </row>
    <row r="3241" spans="3:4">
      <c r="C3241" s="17"/>
      <c r="D3241" s="17"/>
    </row>
    <row r="3242" spans="3:4">
      <c r="C3242" s="17"/>
      <c r="D3242" s="17"/>
    </row>
    <row r="3243" spans="3:4">
      <c r="C3243" s="17"/>
      <c r="D3243" s="17"/>
    </row>
    <row r="3244" spans="3:4">
      <c r="C3244" s="17"/>
      <c r="D3244" s="17"/>
    </row>
  </sheetData>
  <protectedRanges>
    <protectedRange sqref="A98:D105" name="Range1"/>
  </protectedRanges>
  <sortState xmlns:xlrd2="http://schemas.microsoft.com/office/spreadsheetml/2017/richdata2" ref="A21:AK108">
    <sortCondition ref="C21:C108"/>
  </sortState>
  <phoneticPr fontId="8" type="noConversion"/>
  <hyperlinks>
    <hyperlink ref="H64176" r:id="rId1" display="http://vsolj.cetus-net.org/bulletin.html" xr:uid="{00000000-0004-0000-0000-000000000000}"/>
    <hyperlink ref="H64169" r:id="rId2" display="https://www.aavso.org/ejaavso" xr:uid="{00000000-0004-0000-0000-000001000000}"/>
    <hyperlink ref="I64176" r:id="rId3" display="http://vsolj.cetus-net.org/bulletin.html" xr:uid="{00000000-0004-0000-0000-000002000000}"/>
    <hyperlink ref="AQ57827" r:id="rId4" display="http://cdsbib.u-strasbg.fr/cgi-bin/cdsbib?1990RMxAA..21..381G" xr:uid="{00000000-0004-0000-0000-000003000000}"/>
    <hyperlink ref="H64173" r:id="rId5" display="https://www.aavso.org/ejaavso" xr:uid="{00000000-0004-0000-0000-000004000000}"/>
    <hyperlink ref="AP5191" r:id="rId6" display="http://cdsbib.u-strasbg.fr/cgi-bin/cdsbib?1990RMxAA..21..381G" xr:uid="{00000000-0004-0000-0000-000005000000}"/>
    <hyperlink ref="AP5194" r:id="rId7" display="http://cdsbib.u-strasbg.fr/cgi-bin/cdsbib?1990RMxAA..21..381G" xr:uid="{00000000-0004-0000-0000-000006000000}"/>
    <hyperlink ref="AP5192" r:id="rId8" display="http://cdsbib.u-strasbg.fr/cgi-bin/cdsbib?1990RMxAA..21..381G" xr:uid="{00000000-0004-0000-0000-000007000000}"/>
    <hyperlink ref="AP5176" r:id="rId9" display="http://cdsbib.u-strasbg.fr/cgi-bin/cdsbib?1990RMxAA..21..381G" xr:uid="{00000000-0004-0000-0000-000008000000}"/>
    <hyperlink ref="AQ5405" r:id="rId10" display="http://cdsbib.u-strasbg.fr/cgi-bin/cdsbib?1990RMxAA..21..381G" xr:uid="{00000000-0004-0000-0000-000009000000}"/>
    <hyperlink ref="AQ5409" r:id="rId11" display="http://cdsbib.u-strasbg.fr/cgi-bin/cdsbib?1990RMxAA..21..381G" xr:uid="{00000000-0004-0000-0000-00000A000000}"/>
    <hyperlink ref="AQ65089" r:id="rId12" display="http://cdsbib.u-strasbg.fr/cgi-bin/cdsbib?1990RMxAA..21..381G" xr:uid="{00000000-0004-0000-0000-00000B000000}"/>
    <hyperlink ref="I2297" r:id="rId13" display="http://vsolj.cetus-net.org/bulletin.html" xr:uid="{00000000-0004-0000-0000-00000C000000}"/>
    <hyperlink ref="H2297" r:id="rId14" display="http://vsolj.cetus-net.org/bulletin.html" xr:uid="{00000000-0004-0000-0000-00000D000000}"/>
    <hyperlink ref="AQ214" r:id="rId15" display="http://cdsbib.u-strasbg.fr/cgi-bin/cdsbib?1990RMxAA..21..381G" xr:uid="{00000000-0004-0000-0000-00000E000000}"/>
    <hyperlink ref="AQ213" r:id="rId16" display="http://cdsbib.u-strasbg.fr/cgi-bin/cdsbib?1990RMxAA..21..381G" xr:uid="{00000000-0004-0000-0000-00000F000000}"/>
    <hyperlink ref="AP3467" r:id="rId17" display="http://cdsbib.u-strasbg.fr/cgi-bin/cdsbib?1990RMxAA..21..381G" xr:uid="{00000000-0004-0000-0000-000010000000}"/>
    <hyperlink ref="AP3485" r:id="rId18" display="http://cdsbib.u-strasbg.fr/cgi-bin/cdsbib?1990RMxAA..21..381G" xr:uid="{00000000-0004-0000-0000-000011000000}"/>
    <hyperlink ref="AP3486" r:id="rId19" display="http://cdsbib.u-strasbg.fr/cgi-bin/cdsbib?1990RMxAA..21..381G" xr:uid="{00000000-0004-0000-0000-000012000000}"/>
    <hyperlink ref="AP34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INTERCEPT(G21:G993,$F21:$F993)</f>
        <v>-7.3692283257205428E-3</v>
      </c>
      <c r="D11" s="6"/>
    </row>
    <row r="12" spans="1:4">
      <c r="A12" t="s">
        <v>18</v>
      </c>
      <c r="C12">
        <f>SLOPE(G21:G993,$F21:$F993)</f>
        <v>8.1592952184813752E-7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31178.208630771675</v>
      </c>
    </row>
    <row r="16" spans="1:4">
      <c r="A16" s="8" t="s">
        <v>5</v>
      </c>
      <c r="C16">
        <f>+$C8+C12</f>
        <v>0.52195181592952189</v>
      </c>
    </row>
    <row r="17" spans="1:31" ht="13.5" thickBot="1"/>
    <row r="18" spans="1:31">
      <c r="A18" s="8" t="s">
        <v>6</v>
      </c>
      <c r="C18" s="3">
        <f>+C15</f>
        <v>31178.208630771675</v>
      </c>
      <c r="D18" s="4">
        <f>+C16</f>
        <v>0.52195181592952189</v>
      </c>
    </row>
    <row r="19" spans="1:31" ht="13.5" thickTop="1"/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>
        <f t="shared" ref="F21:F46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si="3">+C$11+C$12*$F21</f>
        <v>-7.3692283257205428E-3</v>
      </c>
      <c r="Q21" s="2">
        <f t="shared" ref="Q21:Q46" si="4">+C21-15018.5</f>
        <v>16159.716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>
        <f t="shared" si="1"/>
        <v>2</v>
      </c>
      <c r="G22">
        <f t="shared" si="2"/>
        <v>4.0979999976116233E-3</v>
      </c>
      <c r="J22">
        <f t="shared" ref="J22:J35" si="5">+G22</f>
        <v>4.0979999976116233E-3</v>
      </c>
      <c r="O22">
        <f t="shared" si="3"/>
        <v>-7.3675964666768462E-3</v>
      </c>
      <c r="Q22" s="2">
        <f t="shared" si="4"/>
        <v>16160.763999999999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>
        <f t="shared" si="1"/>
        <v>67</v>
      </c>
      <c r="G23">
        <f t="shared" si="2"/>
        <v>1.328300000022864E-2</v>
      </c>
      <c r="J23">
        <f t="shared" si="5"/>
        <v>1.328300000022864E-2</v>
      </c>
      <c r="O23">
        <f t="shared" si="3"/>
        <v>-7.3145610477567177E-3</v>
      </c>
      <c r="Q23" s="2">
        <f t="shared" si="4"/>
        <v>16194.7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>
        <f t="shared" si="1"/>
        <v>88</v>
      </c>
      <c r="G24">
        <f t="shared" si="2"/>
        <v>1.2311999998928513E-2</v>
      </c>
      <c r="J24">
        <f t="shared" si="5"/>
        <v>1.2311999998928513E-2</v>
      </c>
      <c r="O24">
        <f t="shared" si="3"/>
        <v>-7.297426527797907E-3</v>
      </c>
      <c r="Q24" s="2">
        <f t="shared" si="4"/>
        <v>16205.66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>
        <f t="shared" si="1"/>
        <v>109</v>
      </c>
      <c r="G25">
        <f t="shared" si="2"/>
        <v>1.1340999997628387E-2</v>
      </c>
      <c r="J25">
        <f t="shared" si="5"/>
        <v>1.1340999997628387E-2</v>
      </c>
      <c r="O25">
        <f t="shared" si="3"/>
        <v>-7.2802920078390955E-3</v>
      </c>
      <c r="Q25" s="2">
        <f t="shared" si="4"/>
        <v>16216.619999999999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>
        <f t="shared" si="1"/>
        <v>736</v>
      </c>
      <c r="G26">
        <f t="shared" si="2"/>
        <v>5.0640000008570496E-3</v>
      </c>
      <c r="J26">
        <f t="shared" si="5"/>
        <v>5.0640000008570496E-3</v>
      </c>
      <c r="O26">
        <f t="shared" si="3"/>
        <v>-6.7687041976403134E-3</v>
      </c>
      <c r="Q26" s="2">
        <f t="shared" si="4"/>
        <v>16543.877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>
        <f t="shared" si="1"/>
        <v>22350</v>
      </c>
      <c r="G27">
        <f t="shared" si="2"/>
        <v>-0.10285000000294531</v>
      </c>
      <c r="J27">
        <f t="shared" si="5"/>
        <v>-0.10285000000294531</v>
      </c>
      <c r="O27">
        <f t="shared" si="3"/>
        <v>1.0866796487585331E-2</v>
      </c>
      <c r="Q27" s="2">
        <f t="shared" si="4"/>
        <v>27825.218000000001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>
        <f t="shared" si="1"/>
        <v>22350</v>
      </c>
      <c r="G28">
        <f t="shared" si="2"/>
        <v>-9.88500000021304E-2</v>
      </c>
      <c r="J28">
        <f t="shared" si="5"/>
        <v>-9.88500000021304E-2</v>
      </c>
      <c r="O28">
        <f t="shared" si="3"/>
        <v>1.0866796487585331E-2</v>
      </c>
      <c r="Q28" s="2">
        <f t="shared" si="4"/>
        <v>27825.222000000002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>
        <f t="shared" si="1"/>
        <v>22988</v>
      </c>
      <c r="G29">
        <f t="shared" si="2"/>
        <v>-0.12358800000220072</v>
      </c>
      <c r="J29">
        <f t="shared" si="5"/>
        <v>-0.12358800000220072</v>
      </c>
      <c r="O29">
        <f t="shared" si="3"/>
        <v>1.1387359522524444E-2</v>
      </c>
      <c r="Q29" s="2">
        <f t="shared" si="4"/>
        <v>28158.201999999997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>
        <f t="shared" si="1"/>
        <v>23015</v>
      </c>
      <c r="G30">
        <f t="shared" si="2"/>
        <v>-0.12826499999937369</v>
      </c>
      <c r="J30">
        <f t="shared" si="5"/>
        <v>-0.12826499999937369</v>
      </c>
      <c r="O30">
        <f t="shared" si="3"/>
        <v>1.1409389619614341E-2</v>
      </c>
      <c r="Q30" s="2">
        <f t="shared" si="4"/>
        <v>28172.29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si="1"/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1.1953206645926126E-2</v>
      </c>
      <c r="Q31" s="2">
        <f t="shared" si="4"/>
        <v>28520.413999999997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1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1.2593711320576913E-2</v>
      </c>
      <c r="Q32" s="2">
        <f t="shared" si="4"/>
        <v>28930.125999999997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1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1.3155070831608433E-2</v>
      </c>
      <c r="Q33" s="2">
        <f t="shared" si="4"/>
        <v>29289.209000000003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1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1.3625862165714809E-2</v>
      </c>
      <c r="Q34" s="2">
        <f t="shared" si="4"/>
        <v>29590.353000000003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1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1.4271262417496683E-2</v>
      </c>
      <c r="Q35" s="2">
        <f t="shared" si="4"/>
        <v>30003.194000000003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1"/>
        <v>27105</v>
      </c>
      <c r="G36">
        <f t="shared" si="2"/>
        <v>1.2144999993324745E-2</v>
      </c>
      <c r="I36">
        <f t="shared" ref="I36:I43" si="6">+G36</f>
        <v>1.2144999993324745E-2</v>
      </c>
      <c r="O36">
        <f t="shared" si="3"/>
        <v>1.4746541363973225E-2</v>
      </c>
      <c r="Q36" s="2">
        <f t="shared" si="4"/>
        <v>30307.21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1"/>
        <v>27141</v>
      </c>
      <c r="G37">
        <f t="shared" si="2"/>
        <v>1.6908999998122454E-2</v>
      </c>
      <c r="I37">
        <f t="shared" si="6"/>
        <v>1.6908999998122454E-2</v>
      </c>
      <c r="O37">
        <f t="shared" si="3"/>
        <v>1.4775914826759759E-2</v>
      </c>
      <c r="Q37" s="2">
        <f t="shared" si="4"/>
        <v>30326.004999999997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1"/>
        <v>27166</v>
      </c>
      <c r="G38">
        <f t="shared" si="2"/>
        <v>1.5134000001125969E-2</v>
      </c>
      <c r="I38">
        <f t="shared" si="6"/>
        <v>1.5134000001125969E-2</v>
      </c>
      <c r="O38">
        <f t="shared" si="3"/>
        <v>1.4796313064805961E-2</v>
      </c>
      <c r="Q38" s="2">
        <f t="shared" si="4"/>
        <v>30339.052000000003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1"/>
        <v>27187</v>
      </c>
      <c r="G39">
        <f t="shared" si="2"/>
        <v>5.1629999943543226E-3</v>
      </c>
      <c r="I39">
        <f t="shared" si="6"/>
        <v>5.1629999943543226E-3</v>
      </c>
      <c r="O39">
        <f t="shared" si="3"/>
        <v>1.4813447584764772E-2</v>
      </c>
      <c r="Q39" s="2">
        <f t="shared" si="4"/>
        <v>30350.002999999997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1"/>
        <v>27250</v>
      </c>
      <c r="G40">
        <f t="shared" si="2"/>
        <v>-1.7750000006344635E-2</v>
      </c>
      <c r="I40">
        <f t="shared" si="6"/>
        <v>-1.7750000006344635E-2</v>
      </c>
      <c r="O40">
        <f t="shared" si="3"/>
        <v>1.4864851144641204E-2</v>
      </c>
      <c r="Q40" s="2">
        <f t="shared" si="4"/>
        <v>30382.862999999998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1"/>
        <v>27252</v>
      </c>
      <c r="G41">
        <f t="shared" si="2"/>
        <v>-2.5652000003901776E-2</v>
      </c>
      <c r="I41">
        <f t="shared" si="6"/>
        <v>-2.5652000003901776E-2</v>
      </c>
      <c r="O41">
        <f t="shared" si="3"/>
        <v>1.4866483003684899E-2</v>
      </c>
      <c r="Q41" s="2">
        <f t="shared" si="4"/>
        <v>30383.898999999998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1"/>
        <v>27317</v>
      </c>
      <c r="G42">
        <f t="shared" si="2"/>
        <v>8.533000000170432E-3</v>
      </c>
      <c r="I42">
        <f t="shared" si="6"/>
        <v>8.533000000170432E-3</v>
      </c>
      <c r="O42">
        <f t="shared" si="3"/>
        <v>1.491951842260503E-2</v>
      </c>
      <c r="Q42" s="2">
        <f t="shared" si="4"/>
        <v>30417.86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1"/>
        <v>27319</v>
      </c>
      <c r="G43">
        <f t="shared" si="2"/>
        <v>3.6309999923105352E-3</v>
      </c>
      <c r="I43">
        <f t="shared" si="6"/>
        <v>3.6309999923105352E-3</v>
      </c>
      <c r="O43">
        <f t="shared" si="3"/>
        <v>1.4921150281648726E-2</v>
      </c>
      <c r="Q43" s="2">
        <f t="shared" si="4"/>
        <v>30418.898999999998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>
        <f t="shared" si="1"/>
        <v>32033</v>
      </c>
      <c r="G44">
        <f t="shared" si="2"/>
        <v>0.11261699999886332</v>
      </c>
      <c r="J44">
        <f>+G44</f>
        <v>0.11261699999886332</v>
      </c>
      <c r="O44">
        <f t="shared" si="3"/>
        <v>1.8767442047640845E-2</v>
      </c>
      <c r="Q44" s="2">
        <f t="shared" si="4"/>
        <v>32879.485000000001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>
        <f t="shared" si="1"/>
        <v>32134</v>
      </c>
      <c r="G45">
        <f t="shared" si="2"/>
        <v>0.12156600000162143</v>
      </c>
      <c r="J45">
        <f>+G45</f>
        <v>0.12156600000162143</v>
      </c>
      <c r="O45">
        <f t="shared" si="3"/>
        <v>1.8849850929347507E-2</v>
      </c>
      <c r="Q45" s="2">
        <f t="shared" si="4"/>
        <v>32932.211000000003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>
        <f t="shared" si="1"/>
        <v>35065</v>
      </c>
      <c r="G46">
        <f t="shared" si="2"/>
        <v>2.4184999994758982E-2</v>
      </c>
      <c r="N46">
        <f>+G46</f>
        <v>2.4184999994758982E-2</v>
      </c>
      <c r="O46">
        <f t="shared" si="3"/>
        <v>2.12413403578844E-2</v>
      </c>
      <c r="Q46" s="2">
        <f t="shared" si="4"/>
        <v>34461.951999999997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pane ySplit="20" topLeftCell="A21" activePane="bottomLeft" state="frozen"/>
      <selection pane="bottomLeft" activeCell="C41" sqref="C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5.5703125" customWidth="1"/>
  </cols>
  <sheetData>
    <row r="1" spans="1:4" ht="20.25">
      <c r="A1" s="1" t="s">
        <v>31</v>
      </c>
      <c r="C1" s="15" t="s">
        <v>43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INTERCEPT(G31:G39,$F31:$F39)</f>
        <v>0.83794732943304018</v>
      </c>
      <c r="D11" s="6"/>
    </row>
    <row r="12" spans="1:4">
      <c r="A12" t="s">
        <v>18</v>
      </c>
      <c r="C12">
        <f>SLOPE(G31:G39,$F31:$F39)</f>
        <v>-3.0393932514549034E-5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31179.053947329434</v>
      </c>
    </row>
    <row r="16" spans="1:4">
      <c r="A16" s="8" t="s">
        <v>5</v>
      </c>
      <c r="C16">
        <f>+$C8+C12</f>
        <v>0.52192060606748547</v>
      </c>
    </row>
    <row r="17" spans="1:31" ht="13.5" thickBot="1"/>
    <row r="18" spans="1:31">
      <c r="A18" s="8" t="s">
        <v>6</v>
      </c>
      <c r="C18" s="3">
        <f>+C15</f>
        <v>31179.053947329434</v>
      </c>
      <c r="D18" s="4">
        <f>+C16</f>
        <v>0.52192060606748547</v>
      </c>
    </row>
    <row r="19" spans="1:31" ht="13.5" thickTop="1">
      <c r="S19" t="s">
        <v>45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R20" s="16" t="s">
        <v>44</v>
      </c>
      <c r="S20" s="16" t="s">
        <v>44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 s="14">
        <f t="shared" ref="F21:F26" si="1">ROUND(2*E21,0)/2-1.5</f>
        <v>-1.5</v>
      </c>
      <c r="G21">
        <f t="shared" ref="G21:G46" si="2">+C21-(C$7+F21*C$8)</f>
        <v>0.7829265000000305</v>
      </c>
      <c r="H21">
        <f>+G21</f>
        <v>0.7829265000000305</v>
      </c>
      <c r="O21">
        <f t="shared" ref="O21:O46" si="3">+C$11+C$12*$F21</f>
        <v>0.83799292033181205</v>
      </c>
      <c r="Q21" s="2">
        <f t="shared" ref="Q21:Q46" si="4">+C21-15018.5</f>
        <v>16159.716</v>
      </c>
      <c r="R21">
        <v>-1.5</v>
      </c>
      <c r="S21">
        <v>0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 s="14">
        <f t="shared" si="1"/>
        <v>0.5</v>
      </c>
      <c r="G22">
        <f t="shared" si="2"/>
        <v>0.78702449999764212</v>
      </c>
      <c r="J22">
        <f t="shared" ref="J22:J35" si="5">+G22</f>
        <v>0.78702449999764212</v>
      </c>
      <c r="O22">
        <f t="shared" si="3"/>
        <v>0.83793213246678289</v>
      </c>
      <c r="Q22" s="2">
        <f t="shared" si="4"/>
        <v>16160.763999999999</v>
      </c>
      <c r="R22">
        <v>-1.5</v>
      </c>
      <c r="S22">
        <v>0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 s="14">
        <f t="shared" si="1"/>
        <v>65.5</v>
      </c>
      <c r="G23">
        <f t="shared" si="2"/>
        <v>0.79620950000025914</v>
      </c>
      <c r="J23">
        <f t="shared" si="5"/>
        <v>0.79620950000025914</v>
      </c>
      <c r="O23">
        <f t="shared" si="3"/>
        <v>0.83595652685333721</v>
      </c>
      <c r="Q23" s="2">
        <f t="shared" si="4"/>
        <v>16194.7</v>
      </c>
      <c r="R23">
        <v>-1.5</v>
      </c>
      <c r="S23">
        <v>0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 s="14">
        <f t="shared" si="1"/>
        <v>86.5</v>
      </c>
      <c r="G24">
        <f t="shared" si="2"/>
        <v>0.79523849999895901</v>
      </c>
      <c r="J24">
        <f t="shared" si="5"/>
        <v>0.79523849999895901</v>
      </c>
      <c r="O24">
        <f t="shared" si="3"/>
        <v>0.83531825427053163</v>
      </c>
      <c r="Q24" s="2">
        <f t="shared" si="4"/>
        <v>16205.66</v>
      </c>
      <c r="R24">
        <v>-1.5</v>
      </c>
      <c r="S24">
        <v>0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 s="14">
        <f t="shared" si="1"/>
        <v>107.5</v>
      </c>
      <c r="G25">
        <f t="shared" si="2"/>
        <v>0.79426749999765889</v>
      </c>
      <c r="J25">
        <f t="shared" si="5"/>
        <v>0.79426749999765889</v>
      </c>
      <c r="O25">
        <f t="shared" si="3"/>
        <v>0.83467998168772617</v>
      </c>
      <c r="Q25" s="2">
        <f t="shared" si="4"/>
        <v>16216.619999999999</v>
      </c>
      <c r="R25">
        <v>-1.5</v>
      </c>
      <c r="S25">
        <v>0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 s="14">
        <f t="shared" si="1"/>
        <v>734.5</v>
      </c>
      <c r="G26">
        <f t="shared" si="2"/>
        <v>0.78799050000088755</v>
      </c>
      <c r="J26">
        <f t="shared" si="5"/>
        <v>0.78799050000088755</v>
      </c>
      <c r="O26">
        <f t="shared" si="3"/>
        <v>0.81562298600110394</v>
      </c>
      <c r="Q26" s="2">
        <f t="shared" si="4"/>
        <v>16543.877</v>
      </c>
      <c r="R26">
        <v>-1.5</v>
      </c>
      <c r="S26">
        <v>0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 s="13">
        <f>ROUND(2*E27,0)/2-0.5</f>
        <v>22349.5</v>
      </c>
      <c r="G27">
        <f t="shared" si="2"/>
        <v>0.15812549999827752</v>
      </c>
      <c r="J27">
        <f t="shared" si="5"/>
        <v>0.15812549999827752</v>
      </c>
      <c r="O27">
        <f t="shared" si="3"/>
        <v>0.1586581346991266</v>
      </c>
      <c r="Q27" s="2">
        <f t="shared" si="4"/>
        <v>27825.218000000001</v>
      </c>
      <c r="R27">
        <v>-0.5</v>
      </c>
      <c r="S27">
        <v>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 s="13">
        <f>ROUND(2*E28,0)/2-0.5</f>
        <v>22349.5</v>
      </c>
      <c r="G28">
        <f t="shared" si="2"/>
        <v>0.16212549999909243</v>
      </c>
      <c r="J28">
        <f t="shared" si="5"/>
        <v>0.16212549999909243</v>
      </c>
      <c r="O28">
        <f t="shared" si="3"/>
        <v>0.1586581346991266</v>
      </c>
      <c r="Q28" s="2">
        <f t="shared" si="4"/>
        <v>27825.222000000002</v>
      </c>
      <c r="R28">
        <v>-0.5</v>
      </c>
      <c r="S28">
        <v>1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 s="13">
        <f>ROUND(2*E29,0)/2-0.5</f>
        <v>22987.5</v>
      </c>
      <c r="G29">
        <f t="shared" si="2"/>
        <v>0.13738749999174615</v>
      </c>
      <c r="J29">
        <f t="shared" si="5"/>
        <v>0.13738749999174615</v>
      </c>
      <c r="O29">
        <f t="shared" si="3"/>
        <v>0.13926680575484429</v>
      </c>
      <c r="Q29" s="2">
        <f t="shared" si="4"/>
        <v>28158.201999999997</v>
      </c>
      <c r="R29">
        <v>-0.5</v>
      </c>
      <c r="S29">
        <v>1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 s="13">
        <f>ROUND(2*E30,0)/2-0.5</f>
        <v>23014.5</v>
      </c>
      <c r="G30">
        <f t="shared" si="2"/>
        <v>0.13271050000184914</v>
      </c>
      <c r="J30">
        <f t="shared" si="5"/>
        <v>0.13271050000184914</v>
      </c>
      <c r="O30">
        <f t="shared" si="3"/>
        <v>0.13844616957695144</v>
      </c>
      <c r="Q30" s="2">
        <f t="shared" si="4"/>
        <v>28172.29</v>
      </c>
      <c r="R30">
        <v>-0.5</v>
      </c>
      <c r="S30">
        <v>1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ref="F31:F43" si="6">ROUND(2*E31,0)/2</f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0.11817341658974723</v>
      </c>
      <c r="Q31" s="2">
        <f t="shared" si="4"/>
        <v>28520.413999999997</v>
      </c>
      <c r="R31">
        <v>0</v>
      </c>
      <c r="S31">
        <v>1.5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6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9.4314179565826217E-2</v>
      </c>
      <c r="Q32" s="2">
        <f t="shared" si="4"/>
        <v>28930.125999999997</v>
      </c>
      <c r="R32">
        <v>0</v>
      </c>
      <c r="S32">
        <v>1.5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6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7.3403153995816539E-2</v>
      </c>
      <c r="Q33" s="2">
        <f t="shared" si="4"/>
        <v>29289.209000000003</v>
      </c>
      <c r="R33">
        <v>0</v>
      </c>
      <c r="S33">
        <v>1.5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6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5.5865854934921688E-2</v>
      </c>
      <c r="Q34" s="2">
        <f t="shared" si="4"/>
        <v>29590.353000000003</v>
      </c>
      <c r="R34">
        <v>0</v>
      </c>
      <c r="S34">
        <v>1.5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6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3.1824254315913403E-2</v>
      </c>
      <c r="Q35" s="2">
        <f t="shared" si="4"/>
        <v>30003.194000000003</v>
      </c>
      <c r="R35">
        <v>0</v>
      </c>
      <c r="S35">
        <v>1.5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6"/>
        <v>27105</v>
      </c>
      <c r="G36">
        <f t="shared" si="2"/>
        <v>1.2144999993324745E-2</v>
      </c>
      <c r="I36">
        <f t="shared" ref="I36:I43" si="7">+G36</f>
        <v>1.2144999993324745E-2</v>
      </c>
      <c r="O36">
        <f t="shared" si="3"/>
        <v>1.4119788626188567E-2</v>
      </c>
      <c r="Q36" s="2">
        <f t="shared" si="4"/>
        <v>30307.21</v>
      </c>
      <c r="R36">
        <v>0</v>
      </c>
      <c r="S36">
        <v>1.5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6"/>
        <v>27141</v>
      </c>
      <c r="G37">
        <f t="shared" si="2"/>
        <v>1.6908999998122454E-2</v>
      </c>
      <c r="I37">
        <f t="shared" si="7"/>
        <v>1.6908999998122454E-2</v>
      </c>
      <c r="O37">
        <f t="shared" si="3"/>
        <v>1.3025607055664801E-2</v>
      </c>
      <c r="Q37" s="2">
        <f t="shared" si="4"/>
        <v>30326.004999999997</v>
      </c>
      <c r="R37">
        <v>0</v>
      </c>
      <c r="S37">
        <v>1.5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6"/>
        <v>27166</v>
      </c>
      <c r="G38">
        <f t="shared" si="2"/>
        <v>1.5134000001125969E-2</v>
      </c>
      <c r="I38">
        <f t="shared" si="7"/>
        <v>1.5134000001125969E-2</v>
      </c>
      <c r="O38">
        <f t="shared" si="3"/>
        <v>1.2265758742801114E-2</v>
      </c>
      <c r="Q38" s="2">
        <f t="shared" si="4"/>
        <v>30339.052000000003</v>
      </c>
      <c r="R38">
        <v>0</v>
      </c>
      <c r="S38">
        <v>1.5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6"/>
        <v>27187</v>
      </c>
      <c r="G39">
        <f t="shared" si="2"/>
        <v>5.1629999943543226E-3</v>
      </c>
      <c r="I39">
        <f t="shared" si="7"/>
        <v>5.1629999943543226E-3</v>
      </c>
      <c r="O39">
        <f t="shared" si="3"/>
        <v>1.1627486159995648E-2</v>
      </c>
      <c r="Q39" s="2">
        <f t="shared" si="4"/>
        <v>30350.002999999997</v>
      </c>
      <c r="R39">
        <v>0</v>
      </c>
      <c r="S39">
        <v>1.5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6"/>
        <v>27250</v>
      </c>
      <c r="G40">
        <f t="shared" si="2"/>
        <v>-1.7750000006344635E-2</v>
      </c>
      <c r="I40">
        <f t="shared" si="7"/>
        <v>-1.7750000006344635E-2</v>
      </c>
      <c r="O40">
        <f t="shared" si="3"/>
        <v>9.7126684115790285E-3</v>
      </c>
      <c r="Q40" s="2">
        <f t="shared" si="4"/>
        <v>30382.862999999998</v>
      </c>
      <c r="R40">
        <v>0</v>
      </c>
      <c r="S40">
        <v>1.5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6"/>
        <v>27252</v>
      </c>
      <c r="G41">
        <f t="shared" si="2"/>
        <v>-2.5652000003901776E-2</v>
      </c>
      <c r="I41">
        <f t="shared" si="7"/>
        <v>-2.5652000003901776E-2</v>
      </c>
      <c r="O41">
        <f t="shared" si="3"/>
        <v>9.6518805465498625E-3</v>
      </c>
      <c r="Q41" s="2">
        <f t="shared" si="4"/>
        <v>30383.898999999998</v>
      </c>
      <c r="R41">
        <v>0</v>
      </c>
      <c r="S41">
        <v>1.5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6"/>
        <v>27317</v>
      </c>
      <c r="G42">
        <f t="shared" si="2"/>
        <v>8.533000000170432E-3</v>
      </c>
      <c r="I42">
        <f t="shared" si="7"/>
        <v>8.533000000170432E-3</v>
      </c>
      <c r="O42">
        <f t="shared" si="3"/>
        <v>7.676274933104188E-3</v>
      </c>
      <c r="Q42" s="2">
        <f t="shared" si="4"/>
        <v>30417.86</v>
      </c>
      <c r="R42">
        <v>0</v>
      </c>
      <c r="S42">
        <v>1.5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6"/>
        <v>27319</v>
      </c>
      <c r="G43">
        <f t="shared" si="2"/>
        <v>3.6309999923105352E-3</v>
      </c>
      <c r="I43">
        <f t="shared" si="7"/>
        <v>3.6309999923105352E-3</v>
      </c>
      <c r="O43">
        <f t="shared" si="3"/>
        <v>7.615487068075133E-3</v>
      </c>
      <c r="Q43" s="2">
        <f t="shared" si="4"/>
        <v>30418.898999999998</v>
      </c>
      <c r="R43">
        <v>0</v>
      </c>
      <c r="S43">
        <v>1.5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 s="12">
        <f>ROUND(2*E44,0)/2+0.5</f>
        <v>32033.5</v>
      </c>
      <c r="G44">
        <f t="shared" si="2"/>
        <v>-0.14835850000235951</v>
      </c>
      <c r="J44">
        <f>+G44</f>
        <v>-0.14835850000235951</v>
      </c>
      <c r="O44">
        <f t="shared" si="3"/>
        <v>-0.13567670777176633</v>
      </c>
      <c r="Q44" s="2">
        <f t="shared" si="4"/>
        <v>32879.485000000001</v>
      </c>
      <c r="R44">
        <v>0.5</v>
      </c>
      <c r="S44">
        <v>2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 s="12">
        <f>ROUND(2*E45,0)/2+0.5</f>
        <v>32134.5</v>
      </c>
      <c r="G45">
        <f t="shared" si="2"/>
        <v>-0.13940949999960139</v>
      </c>
      <c r="J45">
        <f>+G45</f>
        <v>-0.13940949999960139</v>
      </c>
      <c r="O45">
        <f t="shared" si="3"/>
        <v>-0.13874649495573577</v>
      </c>
      <c r="Q45" s="2">
        <f t="shared" si="4"/>
        <v>32932.211000000003</v>
      </c>
      <c r="R45">
        <v>0.5</v>
      </c>
      <c r="S45">
        <v>2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 s="12">
        <f>ROUND(2*E46,0)/2+0.5</f>
        <v>35065.5</v>
      </c>
      <c r="G46">
        <f t="shared" si="2"/>
        <v>-0.23679050000646384</v>
      </c>
      <c r="N46">
        <f>+G46</f>
        <v>-0.23679050000646384</v>
      </c>
      <c r="O46">
        <f t="shared" si="3"/>
        <v>-0.22783111115587906</v>
      </c>
      <c r="Q46" s="2">
        <f t="shared" si="4"/>
        <v>34461.951999999997</v>
      </c>
      <c r="R46">
        <v>0.5</v>
      </c>
      <c r="S46">
        <v>2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5"/>
  <sheetViews>
    <sheetView topLeftCell="A34" workbookViewId="0">
      <selection activeCell="A52" sqref="A52:D81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21" t="s">
        <v>70</v>
      </c>
      <c r="I1" s="22" t="s">
        <v>71</v>
      </c>
      <c r="J1" s="23" t="s">
        <v>72</v>
      </c>
    </row>
    <row r="2" spans="1:16">
      <c r="I2" s="24" t="s">
        <v>73</v>
      </c>
      <c r="J2" s="25" t="s">
        <v>74</v>
      </c>
    </row>
    <row r="3" spans="1:16">
      <c r="A3" s="26" t="s">
        <v>75</v>
      </c>
      <c r="I3" s="24" t="s">
        <v>76</v>
      </c>
      <c r="J3" s="25" t="s">
        <v>77</v>
      </c>
    </row>
    <row r="4" spans="1:16">
      <c r="I4" s="24" t="s">
        <v>78</v>
      </c>
      <c r="J4" s="25" t="s">
        <v>77</v>
      </c>
    </row>
    <row r="5" spans="1:16" ht="13.5" thickBot="1">
      <c r="I5" s="27" t="s">
        <v>79</v>
      </c>
      <c r="J5" s="28" t="s">
        <v>80</v>
      </c>
    </row>
    <row r="10" spans="1:16" ht="13.5" thickBot="1"/>
    <row r="11" spans="1:16" ht="12.75" customHeight="1" thickBot="1">
      <c r="A11" s="17" t="str">
        <f t="shared" ref="A11:A42" si="0">P11</f>
        <v> IODE 4.2.147 </v>
      </c>
      <c r="B11" s="6" t="str">
        <f t="shared" ref="B11:B42" si="1">IF(H11=INT(H11),"I","II")</f>
        <v>I</v>
      </c>
      <c r="C11" s="17">
        <f t="shared" ref="C11:C42" si="2">1*G11</f>
        <v>31178.216</v>
      </c>
      <c r="D11" s="20" t="str">
        <f t="shared" ref="D11:D42" si="3">VLOOKUP(F11,I$1:J$5,2,FALSE)</f>
        <v>vis</v>
      </c>
      <c r="E11" s="29">
        <f>VLOOKUP(C11,Active!C$21:E$970,3,FALSE)</f>
        <v>0</v>
      </c>
      <c r="F11" s="6" t="s">
        <v>79</v>
      </c>
      <c r="G11" s="20" t="str">
        <f t="shared" ref="G11:G42" si="4">MID(I11,3,LEN(I11)-3)</f>
        <v>31178.216</v>
      </c>
      <c r="H11" s="17">
        <f t="shared" ref="H11:H42" si="5">1*K11</f>
        <v>0</v>
      </c>
      <c r="I11" s="30" t="s">
        <v>81</v>
      </c>
      <c r="J11" s="31" t="s">
        <v>82</v>
      </c>
      <c r="K11" s="30">
        <v>0</v>
      </c>
      <c r="L11" s="30" t="s">
        <v>83</v>
      </c>
      <c r="M11" s="31" t="s">
        <v>84</v>
      </c>
      <c r="N11" s="31"/>
      <c r="O11" s="32" t="s">
        <v>85</v>
      </c>
      <c r="P11" s="32" t="s">
        <v>86</v>
      </c>
    </row>
    <row r="12" spans="1:16" ht="12.75" customHeight="1" thickBot="1">
      <c r="A12" s="17" t="str">
        <f t="shared" si="0"/>
        <v> IODE 4.2.147 </v>
      </c>
      <c r="B12" s="6" t="str">
        <f t="shared" si="1"/>
        <v>I</v>
      </c>
      <c r="C12" s="17">
        <f t="shared" si="2"/>
        <v>31179.263999999999</v>
      </c>
      <c r="D12" s="20" t="str">
        <f t="shared" si="3"/>
        <v>vis</v>
      </c>
      <c r="E12" s="29">
        <f>VLOOKUP(C12,Active!C$21:E$970,3,FALSE)</f>
        <v>2.0079682384936461</v>
      </c>
      <c r="F12" s="6" t="s">
        <v>79</v>
      </c>
      <c r="G12" s="20" t="str">
        <f t="shared" si="4"/>
        <v>31179.264</v>
      </c>
      <c r="H12" s="17">
        <f t="shared" si="5"/>
        <v>2</v>
      </c>
      <c r="I12" s="30" t="s">
        <v>87</v>
      </c>
      <c r="J12" s="31" t="s">
        <v>88</v>
      </c>
      <c r="K12" s="30">
        <v>2</v>
      </c>
      <c r="L12" s="30" t="s">
        <v>89</v>
      </c>
      <c r="M12" s="31" t="s">
        <v>84</v>
      </c>
      <c r="N12" s="31"/>
      <c r="O12" s="32" t="s">
        <v>85</v>
      </c>
      <c r="P12" s="32" t="s">
        <v>86</v>
      </c>
    </row>
    <row r="13" spans="1:16" ht="12.75" customHeight="1" thickBot="1">
      <c r="A13" s="17" t="str">
        <f t="shared" si="0"/>
        <v> IODE 4.2.147 </v>
      </c>
      <c r="B13" s="6" t="str">
        <f t="shared" si="1"/>
        <v>I</v>
      </c>
      <c r="C13" s="17">
        <f t="shared" si="2"/>
        <v>31213.200000000001</v>
      </c>
      <c r="D13" s="20" t="str">
        <f t="shared" si="3"/>
        <v>vis</v>
      </c>
      <c r="E13" s="29">
        <f>VLOOKUP(C13,Active!C$21:E$970,3,FALSE)</f>
        <v>67.029351961391754</v>
      </c>
      <c r="F13" s="6" t="s">
        <v>79</v>
      </c>
      <c r="G13" s="20" t="str">
        <f t="shared" si="4"/>
        <v>31213.20</v>
      </c>
      <c r="H13" s="17">
        <f t="shared" si="5"/>
        <v>67</v>
      </c>
      <c r="I13" s="30" t="s">
        <v>90</v>
      </c>
      <c r="J13" s="31" t="s">
        <v>91</v>
      </c>
      <c r="K13" s="30">
        <v>67</v>
      </c>
      <c r="L13" s="30" t="s">
        <v>92</v>
      </c>
      <c r="M13" s="31" t="s">
        <v>84</v>
      </c>
      <c r="N13" s="31"/>
      <c r="O13" s="32" t="s">
        <v>85</v>
      </c>
      <c r="P13" s="32" t="s">
        <v>86</v>
      </c>
    </row>
    <row r="14" spans="1:16" ht="12.75" customHeight="1" thickBot="1">
      <c r="A14" s="17" t="str">
        <f t="shared" si="0"/>
        <v> IODE 4.2.147 </v>
      </c>
      <c r="B14" s="6" t="str">
        <f t="shared" si="1"/>
        <v>I</v>
      </c>
      <c r="C14" s="17">
        <f t="shared" si="2"/>
        <v>31224.16</v>
      </c>
      <c r="D14" s="20" t="str">
        <f t="shared" si="3"/>
        <v>vis</v>
      </c>
      <c r="E14" s="29">
        <f>VLOOKUP(C14,Active!C$21:E$970,3,FALSE)</f>
        <v>88.028714455583014</v>
      </c>
      <c r="F14" s="6" t="s">
        <v>79</v>
      </c>
      <c r="G14" s="20" t="str">
        <f t="shared" si="4"/>
        <v>31224.16</v>
      </c>
      <c r="H14" s="17">
        <f t="shared" si="5"/>
        <v>88</v>
      </c>
      <c r="I14" s="30" t="s">
        <v>93</v>
      </c>
      <c r="J14" s="31" t="s">
        <v>94</v>
      </c>
      <c r="K14" s="30">
        <v>88</v>
      </c>
      <c r="L14" s="30" t="s">
        <v>92</v>
      </c>
      <c r="M14" s="31" t="s">
        <v>84</v>
      </c>
      <c r="N14" s="31"/>
      <c r="O14" s="32" t="s">
        <v>85</v>
      </c>
      <c r="P14" s="32" t="s">
        <v>86</v>
      </c>
    </row>
    <row r="15" spans="1:16" ht="12.75" customHeight="1" thickBot="1">
      <c r="A15" s="17" t="str">
        <f t="shared" si="0"/>
        <v> IODE 4.2.147 </v>
      </c>
      <c r="B15" s="6" t="str">
        <f t="shared" si="1"/>
        <v>I</v>
      </c>
      <c r="C15" s="17">
        <f t="shared" si="2"/>
        <v>31235.119999999999</v>
      </c>
      <c r="D15" s="20" t="str">
        <f t="shared" si="3"/>
        <v>vis</v>
      </c>
      <c r="E15" s="29">
        <f>VLOOKUP(C15,Active!C$21:E$970,3,FALSE)</f>
        <v>109.02807694977427</v>
      </c>
      <c r="F15" s="6" t="s">
        <v>79</v>
      </c>
      <c r="G15" s="20" t="str">
        <f t="shared" si="4"/>
        <v>31235.12</v>
      </c>
      <c r="H15" s="17">
        <f t="shared" si="5"/>
        <v>109</v>
      </c>
      <c r="I15" s="30" t="s">
        <v>95</v>
      </c>
      <c r="J15" s="31" t="s">
        <v>96</v>
      </c>
      <c r="K15" s="30">
        <v>109</v>
      </c>
      <c r="L15" s="30" t="s">
        <v>92</v>
      </c>
      <c r="M15" s="31" t="s">
        <v>84</v>
      </c>
      <c r="N15" s="31"/>
      <c r="O15" s="32" t="s">
        <v>85</v>
      </c>
      <c r="P15" s="32" t="s">
        <v>86</v>
      </c>
    </row>
    <row r="16" spans="1:16" ht="12.75" customHeight="1" thickBot="1">
      <c r="A16" s="17" t="str">
        <f t="shared" si="0"/>
        <v> IODE 4.2.147 </v>
      </c>
      <c r="B16" s="6" t="str">
        <f t="shared" si="1"/>
        <v>I</v>
      </c>
      <c r="C16" s="17">
        <f t="shared" si="2"/>
        <v>31562.377</v>
      </c>
      <c r="D16" s="20" t="str">
        <f t="shared" si="3"/>
        <v>vis</v>
      </c>
      <c r="E16" s="29">
        <f>VLOOKUP(C16,Active!C$21:E$970,3,FALSE)</f>
        <v>736.0525634244209</v>
      </c>
      <c r="F16" s="6" t="s">
        <v>79</v>
      </c>
      <c r="G16" s="20" t="str">
        <f t="shared" si="4"/>
        <v>31562.377</v>
      </c>
      <c r="H16" s="17">
        <f t="shared" si="5"/>
        <v>736</v>
      </c>
      <c r="I16" s="30" t="s">
        <v>97</v>
      </c>
      <c r="J16" s="31" t="s">
        <v>98</v>
      </c>
      <c r="K16" s="30">
        <v>736</v>
      </c>
      <c r="L16" s="30" t="s">
        <v>99</v>
      </c>
      <c r="M16" s="31" t="s">
        <v>84</v>
      </c>
      <c r="N16" s="31"/>
      <c r="O16" s="32" t="s">
        <v>85</v>
      </c>
      <c r="P16" s="32" t="s">
        <v>86</v>
      </c>
    </row>
    <row r="17" spans="1:16" ht="12.75" customHeight="1" thickBot="1">
      <c r="A17" s="17" t="str">
        <f t="shared" si="0"/>
        <v> AVSJ 19.1.6 </v>
      </c>
      <c r="B17" s="6" t="str">
        <f t="shared" si="1"/>
        <v>II</v>
      </c>
      <c r="C17" s="17">
        <f t="shared" si="2"/>
        <v>42843.718000000001</v>
      </c>
      <c r="D17" s="20" t="str">
        <f t="shared" si="3"/>
        <v>vis</v>
      </c>
      <c r="E17" s="29">
        <f>VLOOKUP(C17,Active!C$21:E$970,3,FALSE)</f>
        <v>22351.104486745684</v>
      </c>
      <c r="F17" s="6" t="s">
        <v>79</v>
      </c>
      <c r="G17" s="20" t="str">
        <f t="shared" si="4"/>
        <v>42843.718</v>
      </c>
      <c r="H17" s="17">
        <f t="shared" si="5"/>
        <v>22349.5</v>
      </c>
      <c r="I17" s="30" t="s">
        <v>100</v>
      </c>
      <c r="J17" s="31" t="s">
        <v>101</v>
      </c>
      <c r="K17" s="30">
        <v>22349.5</v>
      </c>
      <c r="L17" s="30" t="s">
        <v>102</v>
      </c>
      <c r="M17" s="31" t="s">
        <v>84</v>
      </c>
      <c r="N17" s="31"/>
      <c r="O17" s="32" t="s">
        <v>103</v>
      </c>
      <c r="P17" s="32" t="s">
        <v>104</v>
      </c>
    </row>
    <row r="18" spans="1:16" ht="12.75" customHeight="1" thickBot="1">
      <c r="A18" s="17" t="str">
        <f t="shared" si="0"/>
        <v> AVSJ 19.1.6 </v>
      </c>
      <c r="B18" s="6" t="str">
        <f t="shared" si="1"/>
        <v>II</v>
      </c>
      <c r="C18" s="17">
        <f t="shared" si="2"/>
        <v>42843.722000000002</v>
      </c>
      <c r="D18" s="20" t="str">
        <f t="shared" si="3"/>
        <v>vis</v>
      </c>
      <c r="E18" s="29">
        <f>VLOOKUP(C18,Active!C$21:E$970,3,FALSE)</f>
        <v>22351.112150746594</v>
      </c>
      <c r="F18" s="6" t="s">
        <v>79</v>
      </c>
      <c r="G18" s="20" t="str">
        <f t="shared" si="4"/>
        <v>42843.722</v>
      </c>
      <c r="H18" s="17">
        <f t="shared" si="5"/>
        <v>22349.5</v>
      </c>
      <c r="I18" s="30" t="s">
        <v>105</v>
      </c>
      <c r="J18" s="31" t="s">
        <v>106</v>
      </c>
      <c r="K18" s="30">
        <v>22349.5</v>
      </c>
      <c r="L18" s="30" t="s">
        <v>107</v>
      </c>
      <c r="M18" s="31" t="s">
        <v>84</v>
      </c>
      <c r="N18" s="31"/>
      <c r="O18" s="32" t="s">
        <v>108</v>
      </c>
      <c r="P18" s="32" t="s">
        <v>104</v>
      </c>
    </row>
    <row r="19" spans="1:16" ht="12.75" customHeight="1" thickBot="1">
      <c r="A19" s="17" t="str">
        <f t="shared" si="0"/>
        <v> AVSJ 19.1.6 </v>
      </c>
      <c r="B19" s="6" t="str">
        <f t="shared" si="1"/>
        <v>II</v>
      </c>
      <c r="C19" s="17">
        <f t="shared" si="2"/>
        <v>43176.701999999997</v>
      </c>
      <c r="D19" s="20" t="str">
        <f t="shared" si="3"/>
        <v>vis</v>
      </c>
      <c r="E19" s="29">
        <f>VLOOKUP(C19,Active!C$21:E$970,3,FALSE)</f>
        <v>22989.101906523629</v>
      </c>
      <c r="F19" s="6" t="s">
        <v>79</v>
      </c>
      <c r="G19" s="20" t="str">
        <f t="shared" si="4"/>
        <v>43176.702</v>
      </c>
      <c r="H19" s="17">
        <f t="shared" si="5"/>
        <v>22987.5</v>
      </c>
      <c r="I19" s="30" t="s">
        <v>109</v>
      </c>
      <c r="J19" s="31" t="s">
        <v>110</v>
      </c>
      <c r="K19" s="30">
        <v>22987.5</v>
      </c>
      <c r="L19" s="30" t="s">
        <v>111</v>
      </c>
      <c r="M19" s="31" t="s">
        <v>84</v>
      </c>
      <c r="N19" s="31"/>
      <c r="O19" s="32" t="s">
        <v>103</v>
      </c>
      <c r="P19" s="32" t="s">
        <v>104</v>
      </c>
    </row>
    <row r="20" spans="1:16" ht="12.75" customHeight="1" thickBot="1">
      <c r="A20" s="17" t="str">
        <f t="shared" si="0"/>
        <v> AVSJ 19.1.6 </v>
      </c>
      <c r="B20" s="6" t="str">
        <f t="shared" si="1"/>
        <v>II</v>
      </c>
      <c r="C20" s="17">
        <f t="shared" si="2"/>
        <v>43190.79</v>
      </c>
      <c r="D20" s="20" t="str">
        <f t="shared" si="3"/>
        <v>vis</v>
      </c>
      <c r="E20" s="29">
        <f>VLOOKUP(C20,Active!C$21:E$970,3,FALSE)</f>
        <v>23016.094517729674</v>
      </c>
      <c r="F20" s="6" t="s">
        <v>79</v>
      </c>
      <c r="G20" s="20" t="str">
        <f t="shared" si="4"/>
        <v>43190.790</v>
      </c>
      <c r="H20" s="17">
        <f t="shared" si="5"/>
        <v>23014.5</v>
      </c>
      <c r="I20" s="30" t="s">
        <v>112</v>
      </c>
      <c r="J20" s="31" t="s">
        <v>113</v>
      </c>
      <c r="K20" s="30">
        <v>23014.5</v>
      </c>
      <c r="L20" s="30" t="s">
        <v>114</v>
      </c>
      <c r="M20" s="31" t="s">
        <v>84</v>
      </c>
      <c r="N20" s="31"/>
      <c r="O20" s="32" t="s">
        <v>103</v>
      </c>
      <c r="P20" s="32" t="s">
        <v>104</v>
      </c>
    </row>
    <row r="21" spans="1:16" ht="12.75" customHeight="1" thickBot="1">
      <c r="A21" s="17" t="str">
        <f t="shared" si="0"/>
        <v> AVSJ 19.1.6 </v>
      </c>
      <c r="B21" s="6" t="str">
        <f t="shared" si="1"/>
        <v>II</v>
      </c>
      <c r="C21" s="17">
        <f t="shared" si="2"/>
        <v>43538.913999999997</v>
      </c>
      <c r="D21" s="20" t="str">
        <f t="shared" si="3"/>
        <v>vis</v>
      </c>
      <c r="E21" s="29">
        <f>VLOOKUP(C21,Active!C$21:E$970,3,FALSE)</f>
        <v>23683.100180953061</v>
      </c>
      <c r="F21" s="6" t="s">
        <v>79</v>
      </c>
      <c r="G21" s="20" t="str">
        <f t="shared" si="4"/>
        <v>43538.914</v>
      </c>
      <c r="H21" s="17">
        <f t="shared" si="5"/>
        <v>23681.5</v>
      </c>
      <c r="I21" s="30" t="s">
        <v>115</v>
      </c>
      <c r="J21" s="31" t="s">
        <v>116</v>
      </c>
      <c r="K21" s="30">
        <v>23681.5</v>
      </c>
      <c r="L21" s="30" t="s">
        <v>117</v>
      </c>
      <c r="M21" s="31" t="s">
        <v>84</v>
      </c>
      <c r="N21" s="31"/>
      <c r="O21" s="32" t="s">
        <v>103</v>
      </c>
      <c r="P21" s="32" t="s">
        <v>104</v>
      </c>
    </row>
    <row r="22" spans="1:16" ht="12.75" customHeight="1" thickBot="1">
      <c r="A22" s="17" t="str">
        <f t="shared" si="0"/>
        <v> AVSJ 19.1.6 </v>
      </c>
      <c r="B22" s="6" t="str">
        <f t="shared" si="1"/>
        <v>II</v>
      </c>
      <c r="C22" s="17">
        <f t="shared" si="2"/>
        <v>43948.625999999997</v>
      </c>
      <c r="D22" s="20" t="str">
        <f t="shared" si="3"/>
        <v>vis</v>
      </c>
      <c r="E22" s="29">
        <f>VLOOKUP(C22,Active!C$21:E$970,3,FALSE)</f>
        <v>24468.108466192181</v>
      </c>
      <c r="F22" s="6" t="s">
        <v>79</v>
      </c>
      <c r="G22" s="20" t="str">
        <f t="shared" si="4"/>
        <v>43948.626</v>
      </c>
      <c r="H22" s="17">
        <f t="shared" si="5"/>
        <v>24466.5</v>
      </c>
      <c r="I22" s="30" t="s">
        <v>118</v>
      </c>
      <c r="J22" s="31" t="s">
        <v>119</v>
      </c>
      <c r="K22" s="30">
        <v>24466.5</v>
      </c>
      <c r="L22" s="30" t="s">
        <v>120</v>
      </c>
      <c r="M22" s="31" t="s">
        <v>84</v>
      </c>
      <c r="N22" s="31"/>
      <c r="O22" s="32" t="s">
        <v>103</v>
      </c>
      <c r="P22" s="32" t="s">
        <v>104</v>
      </c>
    </row>
    <row r="23" spans="1:16" ht="12.75" customHeight="1" thickBot="1">
      <c r="A23" s="17" t="str">
        <f t="shared" si="0"/>
        <v> AVSJ 19.1.6 </v>
      </c>
      <c r="B23" s="6" t="str">
        <f t="shared" si="1"/>
        <v>II</v>
      </c>
      <c r="C23" s="17">
        <f t="shared" si="2"/>
        <v>44307.709000000003</v>
      </c>
      <c r="D23" s="20" t="str">
        <f t="shared" si="3"/>
        <v>vis</v>
      </c>
      <c r="E23" s="29">
        <f>VLOOKUP(C23,Active!C$21:E$970,3,FALSE)</f>
        <v>25156.111575909556</v>
      </c>
      <c r="F23" s="6" t="s">
        <v>79</v>
      </c>
      <c r="G23" s="20" t="str">
        <f t="shared" si="4"/>
        <v>44307.709</v>
      </c>
      <c r="H23" s="17">
        <f t="shared" si="5"/>
        <v>25154.5</v>
      </c>
      <c r="I23" s="30" t="s">
        <v>121</v>
      </c>
      <c r="J23" s="31" t="s">
        <v>122</v>
      </c>
      <c r="K23" s="30">
        <v>25154.5</v>
      </c>
      <c r="L23" s="30" t="s">
        <v>123</v>
      </c>
      <c r="M23" s="31" t="s">
        <v>84</v>
      </c>
      <c r="N23" s="31"/>
      <c r="O23" s="32" t="s">
        <v>103</v>
      </c>
      <c r="P23" s="32" t="s">
        <v>104</v>
      </c>
    </row>
    <row r="24" spans="1:16" ht="12.75" customHeight="1" thickBot="1">
      <c r="A24" s="17" t="str">
        <f t="shared" si="0"/>
        <v> AVSJ 19.1.6 </v>
      </c>
      <c r="B24" s="6" t="str">
        <f t="shared" si="1"/>
        <v>II</v>
      </c>
      <c r="C24" s="17">
        <f t="shared" si="2"/>
        <v>44608.853000000003</v>
      </c>
      <c r="D24" s="20" t="str">
        <f t="shared" si="3"/>
        <v>vis</v>
      </c>
      <c r="E24" s="29">
        <f>VLOOKUP(C24,Active!C$21:E$970,3,FALSE)</f>
        <v>25733.103548441602</v>
      </c>
      <c r="F24" s="6" t="s">
        <v>79</v>
      </c>
      <c r="G24" s="20" t="str">
        <f t="shared" si="4"/>
        <v>44608.853</v>
      </c>
      <c r="H24" s="17">
        <f t="shared" si="5"/>
        <v>25731.5</v>
      </c>
      <c r="I24" s="30" t="s">
        <v>124</v>
      </c>
      <c r="J24" s="31" t="s">
        <v>125</v>
      </c>
      <c r="K24" s="30">
        <v>25731.5</v>
      </c>
      <c r="L24" s="30" t="s">
        <v>126</v>
      </c>
      <c r="M24" s="31" t="s">
        <v>84</v>
      </c>
      <c r="N24" s="31"/>
      <c r="O24" s="32" t="s">
        <v>103</v>
      </c>
      <c r="P24" s="32" t="s">
        <v>104</v>
      </c>
    </row>
    <row r="25" spans="1:16" ht="12.75" customHeight="1" thickBot="1">
      <c r="A25" s="17" t="str">
        <f t="shared" si="0"/>
        <v> AVSJ 19.1.6 </v>
      </c>
      <c r="B25" s="6" t="str">
        <f t="shared" si="1"/>
        <v>II</v>
      </c>
      <c r="C25" s="17">
        <f t="shared" si="2"/>
        <v>45021.694000000003</v>
      </c>
      <c r="D25" s="20" t="str">
        <f t="shared" si="3"/>
        <v>vis</v>
      </c>
      <c r="E25" s="29">
        <f>VLOOKUP(C25,Active!C$21:E$970,3,FALSE)</f>
        <v>26524.106998392799</v>
      </c>
      <c r="F25" s="6" t="s">
        <v>79</v>
      </c>
      <c r="G25" s="20" t="str">
        <f t="shared" si="4"/>
        <v>45021.694</v>
      </c>
      <c r="H25" s="17">
        <f t="shared" si="5"/>
        <v>26522.5</v>
      </c>
      <c r="I25" s="30" t="s">
        <v>127</v>
      </c>
      <c r="J25" s="31" t="s">
        <v>128</v>
      </c>
      <c r="K25" s="30">
        <v>26522.5</v>
      </c>
      <c r="L25" s="30" t="s">
        <v>129</v>
      </c>
      <c r="M25" s="31" t="s">
        <v>84</v>
      </c>
      <c r="N25" s="31"/>
      <c r="O25" s="32" t="s">
        <v>103</v>
      </c>
      <c r="P25" s="32" t="s">
        <v>104</v>
      </c>
    </row>
    <row r="26" spans="1:16" ht="12.75" customHeight="1" thickBot="1">
      <c r="A26" s="17" t="str">
        <f t="shared" si="0"/>
        <v> BBS 64 </v>
      </c>
      <c r="B26" s="6" t="str">
        <f t="shared" si="1"/>
        <v>I</v>
      </c>
      <c r="C26" s="17">
        <f t="shared" si="2"/>
        <v>45325.71</v>
      </c>
      <c r="D26" s="20" t="str">
        <f t="shared" si="3"/>
        <v>vis</v>
      </c>
      <c r="E26" s="29">
        <f>VLOOKUP(C26,Active!C$21:E$970,3,FALSE)</f>
        <v>27106.601723578427</v>
      </c>
      <c r="F26" s="6" t="s">
        <v>79</v>
      </c>
      <c r="G26" s="20" t="str">
        <f t="shared" si="4"/>
        <v>45325.710</v>
      </c>
      <c r="H26" s="17">
        <f t="shared" si="5"/>
        <v>27105</v>
      </c>
      <c r="I26" s="30" t="s">
        <v>130</v>
      </c>
      <c r="J26" s="31" t="s">
        <v>131</v>
      </c>
      <c r="K26" s="30">
        <v>27105</v>
      </c>
      <c r="L26" s="30" t="s">
        <v>132</v>
      </c>
      <c r="M26" s="31" t="s">
        <v>84</v>
      </c>
      <c r="N26" s="31"/>
      <c r="O26" s="32" t="s">
        <v>133</v>
      </c>
      <c r="P26" s="32" t="s">
        <v>134</v>
      </c>
    </row>
    <row r="27" spans="1:16" ht="12.75" customHeight="1" thickBot="1">
      <c r="A27" s="17" t="str">
        <f t="shared" si="0"/>
        <v> BBS 64 </v>
      </c>
      <c r="B27" s="6" t="str">
        <f t="shared" si="1"/>
        <v>I</v>
      </c>
      <c r="C27" s="17">
        <f t="shared" si="2"/>
        <v>45344.504999999997</v>
      </c>
      <c r="D27" s="20" t="str">
        <f t="shared" si="3"/>
        <v>vis</v>
      </c>
      <c r="E27" s="29">
        <f>VLOOKUP(C27,Active!C$21:E$970,3,FALSE)</f>
        <v>27142.612947855647</v>
      </c>
      <c r="F27" s="6" t="s">
        <v>79</v>
      </c>
      <c r="G27" s="20" t="str">
        <f t="shared" si="4"/>
        <v>45344.505</v>
      </c>
      <c r="H27" s="17">
        <f t="shared" si="5"/>
        <v>27141</v>
      </c>
      <c r="I27" s="30" t="s">
        <v>135</v>
      </c>
      <c r="J27" s="31" t="s">
        <v>136</v>
      </c>
      <c r="K27" s="30">
        <v>27141</v>
      </c>
      <c r="L27" s="30" t="s">
        <v>137</v>
      </c>
      <c r="M27" s="31" t="s">
        <v>84</v>
      </c>
      <c r="N27" s="31"/>
      <c r="O27" s="32" t="s">
        <v>133</v>
      </c>
      <c r="P27" s="32" t="s">
        <v>134</v>
      </c>
    </row>
    <row r="28" spans="1:16" ht="12.75" customHeight="1" thickBot="1">
      <c r="A28" s="17" t="str">
        <f t="shared" si="0"/>
        <v> BBS 64 </v>
      </c>
      <c r="B28" s="6" t="str">
        <f t="shared" si="1"/>
        <v>I</v>
      </c>
      <c r="C28" s="17">
        <f t="shared" si="2"/>
        <v>45357.552000000003</v>
      </c>
      <c r="D28" s="20" t="str">
        <f t="shared" si="3"/>
        <v>vis</v>
      </c>
      <c r="E28" s="29">
        <f>VLOOKUP(C28,Active!C$21:E$970,3,FALSE)</f>
        <v>27167.611002824793</v>
      </c>
      <c r="F28" s="6" t="s">
        <v>79</v>
      </c>
      <c r="G28" s="20" t="str">
        <f t="shared" si="4"/>
        <v>45357.552</v>
      </c>
      <c r="H28" s="17">
        <f t="shared" si="5"/>
        <v>27166</v>
      </c>
      <c r="I28" s="30" t="s">
        <v>138</v>
      </c>
      <c r="J28" s="31" t="s">
        <v>139</v>
      </c>
      <c r="K28" s="30">
        <v>27166</v>
      </c>
      <c r="L28" s="30" t="s">
        <v>140</v>
      </c>
      <c r="M28" s="31" t="s">
        <v>84</v>
      </c>
      <c r="N28" s="31"/>
      <c r="O28" s="32" t="s">
        <v>133</v>
      </c>
      <c r="P28" s="32" t="s">
        <v>134</v>
      </c>
    </row>
    <row r="29" spans="1:16" ht="12.75" customHeight="1" thickBot="1">
      <c r="A29" s="17" t="str">
        <f t="shared" si="0"/>
        <v> BBS 65 </v>
      </c>
      <c r="B29" s="6" t="str">
        <f t="shared" si="1"/>
        <v>I</v>
      </c>
      <c r="C29" s="17">
        <f t="shared" si="2"/>
        <v>45368.502999999997</v>
      </c>
      <c r="D29" s="20" t="str">
        <f t="shared" si="3"/>
        <v>vis</v>
      </c>
      <c r="E29" s="29">
        <f>VLOOKUP(C29,Active!C$21:E$970,3,FALSE)</f>
        <v>27188.593121316928</v>
      </c>
      <c r="F29" s="6" t="s">
        <v>79</v>
      </c>
      <c r="G29" s="20" t="str">
        <f t="shared" si="4"/>
        <v>45368.503</v>
      </c>
      <c r="H29" s="17">
        <f t="shared" si="5"/>
        <v>27187</v>
      </c>
      <c r="I29" s="30" t="s">
        <v>141</v>
      </c>
      <c r="J29" s="31" t="s">
        <v>142</v>
      </c>
      <c r="K29" s="30">
        <v>27187</v>
      </c>
      <c r="L29" s="30" t="s">
        <v>99</v>
      </c>
      <c r="M29" s="31" t="s">
        <v>84</v>
      </c>
      <c r="N29" s="31"/>
      <c r="O29" s="32" t="s">
        <v>133</v>
      </c>
      <c r="P29" s="32" t="s">
        <v>143</v>
      </c>
    </row>
    <row r="30" spans="1:16" ht="12.75" customHeight="1" thickBot="1">
      <c r="A30" s="17" t="str">
        <f t="shared" si="0"/>
        <v> BBS 65 </v>
      </c>
      <c r="B30" s="6" t="str">
        <f t="shared" si="1"/>
        <v>I</v>
      </c>
      <c r="C30" s="17">
        <f t="shared" si="2"/>
        <v>45401.362999999998</v>
      </c>
      <c r="D30" s="20" t="str">
        <f t="shared" si="3"/>
        <v>vis</v>
      </c>
      <c r="E30" s="29">
        <f>VLOOKUP(C30,Active!C$21:E$970,3,FALSE)</f>
        <v>27251.552888794955</v>
      </c>
      <c r="F30" s="6" t="s">
        <v>79</v>
      </c>
      <c r="G30" s="20" t="str">
        <f t="shared" si="4"/>
        <v>45401.363</v>
      </c>
      <c r="H30" s="17">
        <f t="shared" si="5"/>
        <v>27250</v>
      </c>
      <c r="I30" s="30" t="s">
        <v>144</v>
      </c>
      <c r="J30" s="31" t="s">
        <v>145</v>
      </c>
      <c r="K30" s="30">
        <v>27250</v>
      </c>
      <c r="L30" s="30" t="s">
        <v>146</v>
      </c>
      <c r="M30" s="31" t="s">
        <v>84</v>
      </c>
      <c r="N30" s="31"/>
      <c r="O30" s="32" t="s">
        <v>133</v>
      </c>
      <c r="P30" s="32" t="s">
        <v>143</v>
      </c>
    </row>
    <row r="31" spans="1:16" ht="12.75" customHeight="1" thickBot="1">
      <c r="A31" s="17" t="str">
        <f t="shared" si="0"/>
        <v> BBS 65 </v>
      </c>
      <c r="B31" s="6" t="str">
        <f t="shared" si="1"/>
        <v>I</v>
      </c>
      <c r="C31" s="17">
        <f t="shared" si="2"/>
        <v>45402.398999999998</v>
      </c>
      <c r="D31" s="20" t="str">
        <f t="shared" si="3"/>
        <v>vis</v>
      </c>
      <c r="E31" s="29">
        <f>VLOOKUP(C31,Active!C$21:E$970,3,FALSE)</f>
        <v>27253.537865030721</v>
      </c>
      <c r="F31" s="6" t="s">
        <v>79</v>
      </c>
      <c r="G31" s="20" t="str">
        <f t="shared" si="4"/>
        <v>45402.399</v>
      </c>
      <c r="H31" s="17">
        <f t="shared" si="5"/>
        <v>27252</v>
      </c>
      <c r="I31" s="30" t="s">
        <v>147</v>
      </c>
      <c r="J31" s="31" t="s">
        <v>148</v>
      </c>
      <c r="K31" s="30">
        <v>27252</v>
      </c>
      <c r="L31" s="30" t="s">
        <v>149</v>
      </c>
      <c r="M31" s="31" t="s">
        <v>84</v>
      </c>
      <c r="N31" s="31"/>
      <c r="O31" s="32" t="s">
        <v>133</v>
      </c>
      <c r="P31" s="32" t="s">
        <v>143</v>
      </c>
    </row>
    <row r="32" spans="1:16" ht="12.75" customHeight="1" thickBot="1">
      <c r="A32" s="17" t="str">
        <f t="shared" si="0"/>
        <v> BBS 66 </v>
      </c>
      <c r="B32" s="6" t="str">
        <f t="shared" si="1"/>
        <v>I</v>
      </c>
      <c r="C32" s="17">
        <f t="shared" si="2"/>
        <v>45436.36</v>
      </c>
      <c r="D32" s="20" t="str">
        <f t="shared" si="3"/>
        <v>vis</v>
      </c>
      <c r="E32" s="29">
        <f>VLOOKUP(C32,Active!C$21:E$970,3,FALSE)</f>
        <v>27318.607148759311</v>
      </c>
      <c r="F32" s="6" t="s">
        <v>79</v>
      </c>
      <c r="G32" s="20" t="str">
        <f t="shared" si="4"/>
        <v>45436.360</v>
      </c>
      <c r="H32" s="17">
        <f t="shared" si="5"/>
        <v>27317</v>
      </c>
      <c r="I32" s="30" t="s">
        <v>153</v>
      </c>
      <c r="J32" s="31" t="s">
        <v>154</v>
      </c>
      <c r="K32" s="30">
        <v>27317</v>
      </c>
      <c r="L32" s="30" t="s">
        <v>155</v>
      </c>
      <c r="M32" s="31" t="s">
        <v>84</v>
      </c>
      <c r="N32" s="31"/>
      <c r="O32" s="32" t="s">
        <v>133</v>
      </c>
      <c r="P32" s="32" t="s">
        <v>156</v>
      </c>
    </row>
    <row r="33" spans="1:16" ht="12.75" customHeight="1" thickBot="1">
      <c r="A33" s="17" t="str">
        <f t="shared" si="0"/>
        <v> BBS 66 </v>
      </c>
      <c r="B33" s="6" t="str">
        <f t="shared" si="1"/>
        <v>I</v>
      </c>
      <c r="C33" s="17">
        <f t="shared" si="2"/>
        <v>45437.398999999998</v>
      </c>
      <c r="D33" s="20" t="str">
        <f t="shared" si="3"/>
        <v>vis</v>
      </c>
      <c r="E33" s="29">
        <f>VLOOKUP(C33,Active!C$21:E$970,3,FALSE)</f>
        <v>27320.597872995753</v>
      </c>
      <c r="F33" s="6" t="s">
        <v>79</v>
      </c>
      <c r="G33" s="20" t="str">
        <f t="shared" si="4"/>
        <v>45437.399</v>
      </c>
      <c r="H33" s="17">
        <f t="shared" si="5"/>
        <v>27319</v>
      </c>
      <c r="I33" s="30" t="s">
        <v>157</v>
      </c>
      <c r="J33" s="31" t="s">
        <v>158</v>
      </c>
      <c r="K33" s="30">
        <v>27319</v>
      </c>
      <c r="L33" s="30" t="s">
        <v>89</v>
      </c>
      <c r="M33" s="31" t="s">
        <v>84</v>
      </c>
      <c r="N33" s="31"/>
      <c r="O33" s="32" t="s">
        <v>133</v>
      </c>
      <c r="P33" s="32" t="s">
        <v>156</v>
      </c>
    </row>
    <row r="34" spans="1:16" ht="12.75" customHeight="1" thickBot="1">
      <c r="A34" s="17" t="str">
        <f t="shared" si="0"/>
        <v> AVSJ 19.1.6 </v>
      </c>
      <c r="B34" s="6" t="str">
        <f t="shared" si="1"/>
        <v>II</v>
      </c>
      <c r="C34" s="17">
        <f t="shared" si="2"/>
        <v>47897.985000000001</v>
      </c>
      <c r="D34" s="20" t="str">
        <f t="shared" si="3"/>
        <v>vis</v>
      </c>
      <c r="E34" s="29">
        <f>VLOOKUP(C34,Active!C$21:E$970,3,FALSE)</f>
        <v>32035.08120895709</v>
      </c>
      <c r="F34" s="6" t="s">
        <v>79</v>
      </c>
      <c r="G34" s="20" t="str">
        <f t="shared" si="4"/>
        <v>47897.985</v>
      </c>
      <c r="H34" s="17">
        <f t="shared" si="5"/>
        <v>32033.5</v>
      </c>
      <c r="I34" s="30" t="s">
        <v>159</v>
      </c>
      <c r="J34" s="31" t="s">
        <v>160</v>
      </c>
      <c r="K34" s="30">
        <v>32033.5</v>
      </c>
      <c r="L34" s="30" t="s">
        <v>161</v>
      </c>
      <c r="M34" s="31" t="s">
        <v>84</v>
      </c>
      <c r="N34" s="31"/>
      <c r="O34" s="32" t="s">
        <v>103</v>
      </c>
      <c r="P34" s="32" t="s">
        <v>104</v>
      </c>
    </row>
    <row r="35" spans="1:16" ht="12.75" customHeight="1" thickBot="1">
      <c r="A35" s="17" t="str">
        <f t="shared" si="0"/>
        <v> AVSJ 19.1.6 </v>
      </c>
      <c r="B35" s="6" t="str">
        <f t="shared" si="1"/>
        <v>II</v>
      </c>
      <c r="C35" s="17">
        <f t="shared" si="2"/>
        <v>47950.711000000003</v>
      </c>
      <c r="D35" s="20" t="str">
        <f t="shared" si="3"/>
        <v>vis</v>
      </c>
      <c r="E35" s="29">
        <f>VLOOKUP(C35,Active!C$21:E$970,3,FALSE)</f>
        <v>32136.104236956075</v>
      </c>
      <c r="F35" s="6" t="s">
        <v>79</v>
      </c>
      <c r="G35" s="20" t="str">
        <f t="shared" si="4"/>
        <v>47950.711</v>
      </c>
      <c r="H35" s="17">
        <f t="shared" si="5"/>
        <v>32134.5</v>
      </c>
      <c r="I35" s="30" t="s">
        <v>162</v>
      </c>
      <c r="J35" s="31" t="s">
        <v>163</v>
      </c>
      <c r="K35" s="30">
        <v>32134.5</v>
      </c>
      <c r="L35" s="30" t="s">
        <v>164</v>
      </c>
      <c r="M35" s="31" t="s">
        <v>84</v>
      </c>
      <c r="N35" s="31"/>
      <c r="O35" s="32" t="s">
        <v>103</v>
      </c>
      <c r="P35" s="32" t="s">
        <v>104</v>
      </c>
    </row>
    <row r="36" spans="1:16" ht="12.75" customHeight="1" thickBot="1">
      <c r="A36" s="17" t="str">
        <f t="shared" si="0"/>
        <v> BRNO 31 </v>
      </c>
      <c r="B36" s="6" t="str">
        <f t="shared" si="1"/>
        <v>II</v>
      </c>
      <c r="C36" s="17">
        <f t="shared" si="2"/>
        <v>49480.451999999997</v>
      </c>
      <c r="D36" s="20" t="str">
        <f t="shared" si="3"/>
        <v>vis</v>
      </c>
      <c r="E36" s="29">
        <f>VLOOKUP(C36,Active!C$21:E$970,3,FALSE)</f>
        <v>35067.088341082817</v>
      </c>
      <c r="F36" s="6" t="s">
        <v>79</v>
      </c>
      <c r="G36" s="20" t="str">
        <f t="shared" si="4"/>
        <v>49480.452</v>
      </c>
      <c r="H36" s="17">
        <f t="shared" si="5"/>
        <v>35065.5</v>
      </c>
      <c r="I36" s="30" t="s">
        <v>177</v>
      </c>
      <c r="J36" s="31" t="s">
        <v>178</v>
      </c>
      <c r="K36" s="30">
        <v>35065.5</v>
      </c>
      <c r="L36" s="30" t="s">
        <v>179</v>
      </c>
      <c r="M36" s="31" t="s">
        <v>84</v>
      </c>
      <c r="N36" s="31"/>
      <c r="O36" s="32" t="s">
        <v>180</v>
      </c>
      <c r="P36" s="32" t="s">
        <v>181</v>
      </c>
    </row>
    <row r="37" spans="1:16" ht="12.75" customHeight="1" thickBot="1">
      <c r="A37" s="17" t="str">
        <f t="shared" si="0"/>
        <v>JAAVSO 36(2);186 </v>
      </c>
      <c r="B37" s="6" t="str">
        <f t="shared" si="1"/>
        <v>II</v>
      </c>
      <c r="C37" s="17">
        <f t="shared" si="2"/>
        <v>54533.704299999998</v>
      </c>
      <c r="D37" s="20" t="str">
        <f t="shared" si="3"/>
        <v>vis</v>
      </c>
      <c r="E37" s="29">
        <f>VLOOKUP(C37,Active!C$21:E$970,3,FALSE)</f>
        <v>44749.120897863308</v>
      </c>
      <c r="F37" s="6" t="s">
        <v>79</v>
      </c>
      <c r="G37" s="20" t="str">
        <f t="shared" si="4"/>
        <v>54533.7043</v>
      </c>
      <c r="H37" s="17">
        <f t="shared" si="5"/>
        <v>44747.5</v>
      </c>
      <c r="I37" s="30" t="s">
        <v>273</v>
      </c>
      <c r="J37" s="31" t="s">
        <v>274</v>
      </c>
      <c r="K37" s="30">
        <v>44747.5</v>
      </c>
      <c r="L37" s="30" t="s">
        <v>275</v>
      </c>
      <c r="M37" s="31" t="s">
        <v>194</v>
      </c>
      <c r="N37" s="31" t="s">
        <v>276</v>
      </c>
      <c r="O37" s="32" t="s">
        <v>103</v>
      </c>
      <c r="P37" s="33" t="s">
        <v>277</v>
      </c>
    </row>
    <row r="38" spans="1:16" ht="12.75" customHeight="1" thickBot="1">
      <c r="A38" s="17" t="str">
        <f t="shared" si="0"/>
        <v>JAAVSO 36(2);186 </v>
      </c>
      <c r="B38" s="6" t="str">
        <f t="shared" si="1"/>
        <v>II</v>
      </c>
      <c r="C38" s="17">
        <f t="shared" si="2"/>
        <v>54544.664199999999</v>
      </c>
      <c r="D38" s="20" t="str">
        <f t="shared" si="3"/>
        <v>vis</v>
      </c>
      <c r="E38" s="29">
        <f>VLOOKUP(C38,Active!C$21:E$970,3,FALSE)</f>
        <v>44770.120068757482</v>
      </c>
      <c r="F38" s="6" t="s">
        <v>79</v>
      </c>
      <c r="G38" s="20" t="str">
        <f t="shared" si="4"/>
        <v>54544.6642</v>
      </c>
      <c r="H38" s="17">
        <f t="shared" si="5"/>
        <v>44768.5</v>
      </c>
      <c r="I38" s="30" t="s">
        <v>278</v>
      </c>
      <c r="J38" s="31" t="s">
        <v>279</v>
      </c>
      <c r="K38" s="30">
        <v>44768.5</v>
      </c>
      <c r="L38" s="30" t="s">
        <v>280</v>
      </c>
      <c r="M38" s="31" t="s">
        <v>194</v>
      </c>
      <c r="N38" s="31" t="s">
        <v>276</v>
      </c>
      <c r="O38" s="32" t="s">
        <v>281</v>
      </c>
      <c r="P38" s="33" t="s">
        <v>277</v>
      </c>
    </row>
    <row r="39" spans="1:16" ht="12.75" customHeight="1" thickBot="1">
      <c r="A39" s="17" t="str">
        <f t="shared" si="0"/>
        <v>JAAVSO 36(2);186 </v>
      </c>
      <c r="B39" s="6" t="str">
        <f t="shared" si="1"/>
        <v>II</v>
      </c>
      <c r="C39" s="17">
        <f t="shared" si="2"/>
        <v>54544.664799999999</v>
      </c>
      <c r="D39" s="20" t="str">
        <f t="shared" si="3"/>
        <v>vis</v>
      </c>
      <c r="E39" s="29">
        <f>VLOOKUP(C39,Active!C$21:E$970,3,FALSE)</f>
        <v>44770.121218357614</v>
      </c>
      <c r="F39" s="6" t="s">
        <v>79</v>
      </c>
      <c r="G39" s="20" t="str">
        <f t="shared" si="4"/>
        <v>54544.6648</v>
      </c>
      <c r="H39" s="17">
        <f t="shared" si="5"/>
        <v>44768.5</v>
      </c>
      <c r="I39" s="30" t="s">
        <v>282</v>
      </c>
      <c r="J39" s="31" t="s">
        <v>283</v>
      </c>
      <c r="K39" s="30">
        <v>44768.5</v>
      </c>
      <c r="L39" s="30" t="s">
        <v>284</v>
      </c>
      <c r="M39" s="31" t="s">
        <v>194</v>
      </c>
      <c r="N39" s="31" t="s">
        <v>276</v>
      </c>
      <c r="O39" s="32" t="s">
        <v>272</v>
      </c>
      <c r="P39" s="33" t="s">
        <v>277</v>
      </c>
    </row>
    <row r="40" spans="1:16" ht="12.75" customHeight="1" thickBot="1">
      <c r="A40" s="17" t="str">
        <f t="shared" si="0"/>
        <v>JAAVSO 37(1);44 </v>
      </c>
      <c r="B40" s="6" t="str">
        <f t="shared" si="1"/>
        <v>II</v>
      </c>
      <c r="C40" s="17">
        <f t="shared" si="2"/>
        <v>54824.936399999999</v>
      </c>
      <c r="D40" s="20" t="str">
        <f t="shared" si="3"/>
        <v>vis</v>
      </c>
      <c r="E40" s="29">
        <f>VLOOKUP(C40,Active!C$21:E$970,3,FALSE)</f>
        <v>45307.121667739681</v>
      </c>
      <c r="F40" s="6" t="s">
        <v>79</v>
      </c>
      <c r="G40" s="20" t="str">
        <f t="shared" si="4"/>
        <v>54824.9364</v>
      </c>
      <c r="H40" s="17">
        <f t="shared" si="5"/>
        <v>45305.5</v>
      </c>
      <c r="I40" s="30" t="s">
        <v>285</v>
      </c>
      <c r="J40" s="31" t="s">
        <v>286</v>
      </c>
      <c r="K40" s="30">
        <v>45305.5</v>
      </c>
      <c r="L40" s="30" t="s">
        <v>287</v>
      </c>
      <c r="M40" s="31" t="s">
        <v>194</v>
      </c>
      <c r="N40" s="31" t="s">
        <v>203</v>
      </c>
      <c r="O40" s="32" t="s">
        <v>103</v>
      </c>
      <c r="P40" s="33" t="s">
        <v>288</v>
      </c>
    </row>
    <row r="41" spans="1:16" ht="12.75" customHeight="1" thickBot="1">
      <c r="A41" s="17" t="str">
        <f t="shared" si="0"/>
        <v>JAAVSO 37(1);44 </v>
      </c>
      <c r="B41" s="6" t="str">
        <f t="shared" si="1"/>
        <v>II</v>
      </c>
      <c r="C41" s="17">
        <f t="shared" si="2"/>
        <v>54890.698700000001</v>
      </c>
      <c r="D41" s="20" t="str">
        <f t="shared" si="3"/>
        <v>vis</v>
      </c>
      <c r="E41" s="29">
        <f>VLOOKUP(C41,Active!C$21:E$970,3,FALSE)</f>
        <v>45433.122249505366</v>
      </c>
      <c r="F41" s="6" t="s">
        <v>79</v>
      </c>
      <c r="G41" s="20" t="str">
        <f t="shared" si="4"/>
        <v>54890.6987</v>
      </c>
      <c r="H41" s="17">
        <f t="shared" si="5"/>
        <v>45431.5</v>
      </c>
      <c r="I41" s="30" t="s">
        <v>289</v>
      </c>
      <c r="J41" s="31" t="s">
        <v>290</v>
      </c>
      <c r="K41" s="30">
        <v>45431.5</v>
      </c>
      <c r="L41" s="30" t="s">
        <v>291</v>
      </c>
      <c r="M41" s="31" t="s">
        <v>194</v>
      </c>
      <c r="N41" s="31" t="s">
        <v>203</v>
      </c>
      <c r="O41" s="32" t="s">
        <v>281</v>
      </c>
      <c r="P41" s="33" t="s">
        <v>288</v>
      </c>
    </row>
    <row r="42" spans="1:16" ht="12.75" customHeight="1" thickBot="1">
      <c r="A42" s="17" t="str">
        <f t="shared" si="0"/>
        <v> JAAVSO 38;120 </v>
      </c>
      <c r="B42" s="6" t="str">
        <f t="shared" si="1"/>
        <v>II</v>
      </c>
      <c r="C42" s="17">
        <f t="shared" si="2"/>
        <v>55181.93</v>
      </c>
      <c r="D42" s="20" t="str">
        <f t="shared" si="3"/>
        <v>vis</v>
      </c>
      <c r="E42" s="29">
        <f>VLOOKUP(C42,Active!C$21:E$970,3,FALSE)</f>
        <v>45991.121486581556</v>
      </c>
      <c r="F42" s="6" t="s">
        <v>79</v>
      </c>
      <c r="G42" s="20" t="str">
        <f t="shared" si="4"/>
        <v>55181.9300</v>
      </c>
      <c r="H42" s="17">
        <f t="shared" si="5"/>
        <v>45989.5</v>
      </c>
      <c r="I42" s="30" t="s">
        <v>292</v>
      </c>
      <c r="J42" s="31" t="s">
        <v>293</v>
      </c>
      <c r="K42" s="30">
        <v>45989.5</v>
      </c>
      <c r="L42" s="30" t="s">
        <v>294</v>
      </c>
      <c r="M42" s="31" t="s">
        <v>194</v>
      </c>
      <c r="N42" s="31" t="s">
        <v>203</v>
      </c>
      <c r="O42" s="32" t="s">
        <v>103</v>
      </c>
      <c r="P42" s="32" t="s">
        <v>295</v>
      </c>
    </row>
    <row r="43" spans="1:16" ht="12.75" customHeight="1" thickBot="1">
      <c r="A43" s="17" t="str">
        <f t="shared" ref="A43:A74" si="6">P43</f>
        <v> JAAVSO 39;94 </v>
      </c>
      <c r="B43" s="6" t="str">
        <f t="shared" ref="B43:B74" si="7">IF(H43=INT(H43),"I","II")</f>
        <v>II</v>
      </c>
      <c r="C43" s="17">
        <f t="shared" ref="C43:C74" si="8">1*G43</f>
        <v>55259.695899999999</v>
      </c>
      <c r="D43" s="20" t="str">
        <f t="shared" ref="D43:D74" si="9">VLOOKUP(F43,I$1:J$5,2,FALSE)</f>
        <v>vis</v>
      </c>
      <c r="E43" s="29">
        <f>VLOOKUP(C43,Active!C$21:E$970,3,FALSE)</f>
        <v>46140.120968678923</v>
      </c>
      <c r="F43" s="6" t="s">
        <v>79</v>
      </c>
      <c r="G43" s="20" t="str">
        <f t="shared" ref="G43:G74" si="10">MID(I43,3,LEN(I43)-3)</f>
        <v>55259.6959</v>
      </c>
      <c r="H43" s="17">
        <f t="shared" ref="H43:H74" si="11">1*K43</f>
        <v>46138.5</v>
      </c>
      <c r="I43" s="30" t="s">
        <v>296</v>
      </c>
      <c r="J43" s="31" t="s">
        <v>297</v>
      </c>
      <c r="K43" s="30">
        <v>46138.5</v>
      </c>
      <c r="L43" s="30" t="s">
        <v>298</v>
      </c>
      <c r="M43" s="31" t="s">
        <v>194</v>
      </c>
      <c r="N43" s="31" t="s">
        <v>203</v>
      </c>
      <c r="O43" s="32" t="s">
        <v>281</v>
      </c>
      <c r="P43" s="32" t="s">
        <v>299</v>
      </c>
    </row>
    <row r="44" spans="1:16" ht="12.75" customHeight="1" thickBot="1">
      <c r="A44" s="17" t="str">
        <f t="shared" si="6"/>
        <v> JAAVSO 39;94 </v>
      </c>
      <c r="B44" s="6" t="str">
        <f t="shared" si="7"/>
        <v>II</v>
      </c>
      <c r="C44" s="17">
        <f t="shared" si="8"/>
        <v>55259.695899999999</v>
      </c>
      <c r="D44" s="20" t="str">
        <f t="shared" si="9"/>
        <v>vis</v>
      </c>
      <c r="E44" s="29">
        <f>VLOOKUP(C44,Active!C$21:E$970,3,FALSE)</f>
        <v>46140.120968678923</v>
      </c>
      <c r="F44" s="6" t="s">
        <v>79</v>
      </c>
      <c r="G44" s="20" t="str">
        <f t="shared" si="10"/>
        <v>55259.6959</v>
      </c>
      <c r="H44" s="17">
        <f t="shared" si="11"/>
        <v>46138.5</v>
      </c>
      <c r="I44" s="30" t="s">
        <v>296</v>
      </c>
      <c r="J44" s="31" t="s">
        <v>297</v>
      </c>
      <c r="K44" s="30">
        <v>46138.5</v>
      </c>
      <c r="L44" s="30" t="s">
        <v>298</v>
      </c>
      <c r="M44" s="31" t="s">
        <v>194</v>
      </c>
      <c r="N44" s="31" t="s">
        <v>203</v>
      </c>
      <c r="O44" s="32" t="s">
        <v>103</v>
      </c>
      <c r="P44" s="32" t="s">
        <v>299</v>
      </c>
    </row>
    <row r="45" spans="1:16" ht="12.75" customHeight="1" thickBot="1">
      <c r="A45" s="17" t="str">
        <f t="shared" si="6"/>
        <v> JAAVSO 39;94 </v>
      </c>
      <c r="B45" s="6" t="str">
        <f t="shared" si="7"/>
        <v>II</v>
      </c>
      <c r="C45" s="17">
        <f t="shared" si="8"/>
        <v>55305.6247</v>
      </c>
      <c r="D45" s="20" t="str">
        <f t="shared" si="9"/>
        <v>vis</v>
      </c>
      <c r="E45" s="29">
        <f>VLOOKUP(C45,Active!C$21:E$970,3,FALSE)</f>
        <v>46228.120559931049</v>
      </c>
      <c r="F45" s="6" t="s">
        <v>79</v>
      </c>
      <c r="G45" s="20" t="str">
        <f t="shared" si="10"/>
        <v>55305.6247</v>
      </c>
      <c r="H45" s="17">
        <f t="shared" si="11"/>
        <v>46226.5</v>
      </c>
      <c r="I45" s="30" t="s">
        <v>300</v>
      </c>
      <c r="J45" s="31" t="s">
        <v>301</v>
      </c>
      <c r="K45" s="30">
        <v>46226.5</v>
      </c>
      <c r="L45" s="30" t="s">
        <v>302</v>
      </c>
      <c r="M45" s="31" t="s">
        <v>194</v>
      </c>
      <c r="N45" s="31" t="s">
        <v>203</v>
      </c>
      <c r="O45" s="32" t="s">
        <v>103</v>
      </c>
      <c r="P45" s="32" t="s">
        <v>299</v>
      </c>
    </row>
    <row r="46" spans="1:16" ht="12.75" customHeight="1" thickBot="1">
      <c r="A46" s="17" t="str">
        <f t="shared" si="6"/>
        <v> JAAVSO 39;177 </v>
      </c>
      <c r="B46" s="6" t="str">
        <f t="shared" si="7"/>
        <v>II</v>
      </c>
      <c r="C46" s="17">
        <f t="shared" si="8"/>
        <v>55639.652499999997</v>
      </c>
      <c r="D46" s="20" t="str">
        <f t="shared" si="9"/>
        <v>vis</v>
      </c>
      <c r="E46" s="29">
        <f>VLOOKUP(C46,Active!C$21:E$970,3,FALSE)</f>
        <v>46868.117900746533</v>
      </c>
      <c r="F46" s="6" t="s">
        <v>79</v>
      </c>
      <c r="G46" s="20" t="str">
        <f t="shared" si="10"/>
        <v>55639.6525</v>
      </c>
      <c r="H46" s="17">
        <f t="shared" si="11"/>
        <v>46866.5</v>
      </c>
      <c r="I46" s="30" t="s">
        <v>303</v>
      </c>
      <c r="J46" s="31" t="s">
        <v>304</v>
      </c>
      <c r="K46" s="30">
        <v>46866.5</v>
      </c>
      <c r="L46" s="30" t="s">
        <v>305</v>
      </c>
      <c r="M46" s="31" t="s">
        <v>194</v>
      </c>
      <c r="N46" s="31" t="s">
        <v>79</v>
      </c>
      <c r="O46" s="32" t="s">
        <v>103</v>
      </c>
      <c r="P46" s="32" t="s">
        <v>306</v>
      </c>
    </row>
    <row r="47" spans="1:16" ht="12.75" customHeight="1" thickBot="1">
      <c r="A47" s="17" t="str">
        <f t="shared" si="6"/>
        <v> JAAVSO 41;122 </v>
      </c>
      <c r="B47" s="6" t="str">
        <f t="shared" si="7"/>
        <v>II</v>
      </c>
      <c r="C47" s="17">
        <f t="shared" si="8"/>
        <v>55997.687899999997</v>
      </c>
      <c r="D47" s="20" t="str">
        <f t="shared" si="9"/>
        <v>vis</v>
      </c>
      <c r="E47" s="29">
        <f>VLOOKUP(C47,Active!C$21:E$970,3,FALSE)</f>
        <v>47554.113808625494</v>
      </c>
      <c r="F47" s="6" t="s">
        <v>79</v>
      </c>
      <c r="G47" s="20" t="str">
        <f t="shared" si="10"/>
        <v>55997.6879</v>
      </c>
      <c r="H47" s="17">
        <f t="shared" si="11"/>
        <v>47552.5</v>
      </c>
      <c r="I47" s="30" t="s">
        <v>307</v>
      </c>
      <c r="J47" s="31" t="s">
        <v>308</v>
      </c>
      <c r="K47" s="30">
        <v>47552.5</v>
      </c>
      <c r="L47" s="30" t="s">
        <v>309</v>
      </c>
      <c r="M47" s="31" t="s">
        <v>194</v>
      </c>
      <c r="N47" s="31" t="s">
        <v>79</v>
      </c>
      <c r="O47" s="32" t="s">
        <v>281</v>
      </c>
      <c r="P47" s="32" t="s">
        <v>310</v>
      </c>
    </row>
    <row r="48" spans="1:16" ht="12.75" customHeight="1" thickBot="1">
      <c r="A48" s="17" t="str">
        <f t="shared" si="6"/>
        <v>BAVM 228 </v>
      </c>
      <c r="B48" s="6" t="str">
        <f t="shared" si="7"/>
        <v>II</v>
      </c>
      <c r="C48" s="17">
        <f t="shared" si="8"/>
        <v>56013.351199999997</v>
      </c>
      <c r="D48" s="20" t="str">
        <f t="shared" si="9"/>
        <v>CCD</v>
      </c>
      <c r="E48" s="29">
        <f>VLOOKUP(C48,Active!C$21:E$970,3,FALSE)</f>
        <v>47584.124694990023</v>
      </c>
      <c r="F48" s="6" t="str">
        <f>LEFT(M48,1)</f>
        <v>C</v>
      </c>
      <c r="G48" s="20" t="str">
        <f t="shared" si="10"/>
        <v>56013.3512</v>
      </c>
      <c r="H48" s="17">
        <f t="shared" si="11"/>
        <v>47582.5</v>
      </c>
      <c r="I48" s="30" t="s">
        <v>311</v>
      </c>
      <c r="J48" s="31" t="s">
        <v>312</v>
      </c>
      <c r="K48" s="30">
        <v>47582.5</v>
      </c>
      <c r="L48" s="30" t="s">
        <v>313</v>
      </c>
      <c r="M48" s="31" t="s">
        <v>194</v>
      </c>
      <c r="N48" s="31" t="s">
        <v>79</v>
      </c>
      <c r="O48" s="32" t="s">
        <v>314</v>
      </c>
      <c r="P48" s="33" t="s">
        <v>315</v>
      </c>
    </row>
    <row r="49" spans="1:16" ht="12.75" customHeight="1" thickBot="1">
      <c r="A49" s="17" t="str">
        <f t="shared" si="6"/>
        <v>OEJV 0160 </v>
      </c>
      <c r="B49" s="6" t="str">
        <f t="shared" si="7"/>
        <v>II</v>
      </c>
      <c r="C49" s="17">
        <f t="shared" si="8"/>
        <v>56295.701009999997</v>
      </c>
      <c r="D49" s="20" t="str">
        <f t="shared" si="9"/>
        <v>CCD</v>
      </c>
      <c r="E49" s="29">
        <f>VLOOKUP(C49,Active!C$21:E$970,3,FALSE)</f>
        <v>48125.106995205038</v>
      </c>
      <c r="F49" s="6" t="str">
        <f>LEFT(M49,1)</f>
        <v>C</v>
      </c>
      <c r="G49" s="20" t="str">
        <f t="shared" si="10"/>
        <v>56295.70101</v>
      </c>
      <c r="H49" s="17">
        <f t="shared" si="11"/>
        <v>48123.5</v>
      </c>
      <c r="I49" s="30" t="s">
        <v>316</v>
      </c>
      <c r="J49" s="31" t="s">
        <v>317</v>
      </c>
      <c r="K49" s="30">
        <v>48123.5</v>
      </c>
      <c r="L49" s="30" t="s">
        <v>318</v>
      </c>
      <c r="M49" s="31" t="s">
        <v>194</v>
      </c>
      <c r="N49" s="31" t="s">
        <v>71</v>
      </c>
      <c r="O49" s="32" t="s">
        <v>319</v>
      </c>
      <c r="P49" s="33" t="s">
        <v>320</v>
      </c>
    </row>
    <row r="50" spans="1:16" ht="12.75" customHeight="1" thickBot="1">
      <c r="A50" s="17" t="str">
        <f t="shared" si="6"/>
        <v> JAAVSO 41;328 </v>
      </c>
      <c r="B50" s="6" t="str">
        <f t="shared" si="7"/>
        <v>II</v>
      </c>
      <c r="C50" s="17">
        <f t="shared" si="8"/>
        <v>56366.686600000001</v>
      </c>
      <c r="D50" s="20" t="str">
        <f t="shared" si="9"/>
        <v>CCD</v>
      </c>
      <c r="E50" s="29">
        <f>VLOOKUP(C50,Active!C$21:E$970,3,FALSE)</f>
        <v>48261.115401799398</v>
      </c>
      <c r="F50" s="6" t="str">
        <f>LEFT(M50,1)</f>
        <v>C</v>
      </c>
      <c r="G50" s="20" t="str">
        <f t="shared" si="10"/>
        <v>56366.6866</v>
      </c>
      <c r="H50" s="17">
        <f t="shared" si="11"/>
        <v>48259.5</v>
      </c>
      <c r="I50" s="30" t="s">
        <v>321</v>
      </c>
      <c r="J50" s="31" t="s">
        <v>322</v>
      </c>
      <c r="K50" s="30">
        <v>48259.5</v>
      </c>
      <c r="L50" s="30" t="s">
        <v>323</v>
      </c>
      <c r="M50" s="31" t="s">
        <v>194</v>
      </c>
      <c r="N50" s="31" t="s">
        <v>79</v>
      </c>
      <c r="O50" s="32" t="s">
        <v>281</v>
      </c>
      <c r="P50" s="32" t="s">
        <v>324</v>
      </c>
    </row>
    <row r="51" spans="1:16" ht="12.75" customHeight="1" thickBot="1">
      <c r="A51" s="17" t="str">
        <f t="shared" si="6"/>
        <v> JAAVSO 42;426 </v>
      </c>
      <c r="B51" s="6" t="str">
        <f t="shared" si="7"/>
        <v>II</v>
      </c>
      <c r="C51" s="17">
        <f t="shared" si="8"/>
        <v>56746.645199999999</v>
      </c>
      <c r="D51" s="20" t="str">
        <f t="shared" si="9"/>
        <v>CCD</v>
      </c>
      <c r="E51" s="29">
        <f>VLOOKUP(C51,Active!C$21:E$970,3,FALSE)</f>
        <v>48989.116165867468</v>
      </c>
      <c r="F51" s="6" t="str">
        <f>LEFT(M51,1)</f>
        <v>C</v>
      </c>
      <c r="G51" s="20" t="str">
        <f t="shared" si="10"/>
        <v>56746.6452</v>
      </c>
      <c r="H51" s="17">
        <f t="shared" si="11"/>
        <v>48987.5</v>
      </c>
      <c r="I51" s="30" t="s">
        <v>325</v>
      </c>
      <c r="J51" s="31" t="s">
        <v>326</v>
      </c>
      <c r="K51" s="30">
        <v>48987.5</v>
      </c>
      <c r="L51" s="30" t="s">
        <v>327</v>
      </c>
      <c r="M51" s="31" t="s">
        <v>194</v>
      </c>
      <c r="N51" s="31" t="s">
        <v>79</v>
      </c>
      <c r="O51" s="32" t="s">
        <v>103</v>
      </c>
      <c r="P51" s="32" t="s">
        <v>328</v>
      </c>
    </row>
    <row r="52" spans="1:16" ht="12.75" customHeight="1" thickBot="1">
      <c r="A52" s="17" t="str">
        <f t="shared" si="6"/>
        <v> AVSJ 19.1.6 </v>
      </c>
      <c r="B52" s="6" t="str">
        <f t="shared" si="7"/>
        <v>II</v>
      </c>
      <c r="C52" s="17">
        <f t="shared" si="8"/>
        <v>45405.809000000001</v>
      </c>
      <c r="D52" s="20" t="str">
        <f t="shared" si="9"/>
        <v>vis</v>
      </c>
      <c r="E52" s="29">
        <f>VLOOKUP(C52,Active!C$21:E$970,3,FALSE)</f>
        <v>27260.071425806749</v>
      </c>
      <c r="F52" s="6" t="s">
        <v>79</v>
      </c>
      <c r="G52" s="20" t="str">
        <f t="shared" si="10"/>
        <v>45405.809</v>
      </c>
      <c r="H52" s="17">
        <f t="shared" si="11"/>
        <v>27258.5</v>
      </c>
      <c r="I52" s="30" t="s">
        <v>150</v>
      </c>
      <c r="J52" s="31" t="s">
        <v>151</v>
      </c>
      <c r="K52" s="30">
        <v>27258.5</v>
      </c>
      <c r="L52" s="30" t="s">
        <v>152</v>
      </c>
      <c r="M52" s="31" t="s">
        <v>84</v>
      </c>
      <c r="N52" s="31"/>
      <c r="O52" s="32" t="s">
        <v>103</v>
      </c>
      <c r="P52" s="32" t="s">
        <v>104</v>
      </c>
    </row>
    <row r="53" spans="1:16" ht="12.75" customHeight="1" thickBot="1">
      <c r="A53" s="17" t="str">
        <f t="shared" si="6"/>
        <v> AOEB 8 </v>
      </c>
      <c r="B53" s="6" t="str">
        <f t="shared" si="7"/>
        <v>II</v>
      </c>
      <c r="C53" s="17">
        <f t="shared" si="8"/>
        <v>48297.788</v>
      </c>
      <c r="D53" s="20" t="str">
        <f t="shared" si="9"/>
        <v>vis</v>
      </c>
      <c r="E53" s="29">
        <f>VLOOKUP(C53,Active!C$21:E$970,3,FALSE)</f>
        <v>32801.103847941202</v>
      </c>
      <c r="F53" s="6" t="s">
        <v>79</v>
      </c>
      <c r="G53" s="20" t="str">
        <f t="shared" si="10"/>
        <v>48297.788</v>
      </c>
      <c r="H53" s="17">
        <f t="shared" si="11"/>
        <v>32799.5</v>
      </c>
      <c r="I53" s="30" t="s">
        <v>165</v>
      </c>
      <c r="J53" s="31" t="s">
        <v>166</v>
      </c>
      <c r="K53" s="30">
        <v>32799.5</v>
      </c>
      <c r="L53" s="30" t="s">
        <v>167</v>
      </c>
      <c r="M53" s="31" t="s">
        <v>84</v>
      </c>
      <c r="N53" s="31"/>
      <c r="O53" s="32" t="s">
        <v>103</v>
      </c>
      <c r="P53" s="32" t="s">
        <v>168</v>
      </c>
    </row>
    <row r="54" spans="1:16" ht="12.75" customHeight="1" thickBot="1">
      <c r="A54" s="17" t="str">
        <f t="shared" si="6"/>
        <v> AOEB 8 </v>
      </c>
      <c r="B54" s="6" t="str">
        <f t="shared" si="7"/>
        <v>II</v>
      </c>
      <c r="C54" s="17">
        <f t="shared" si="8"/>
        <v>48331.714999999997</v>
      </c>
      <c r="D54" s="20" t="str">
        <f t="shared" si="9"/>
        <v>vis</v>
      </c>
      <c r="E54" s="29">
        <f>VLOOKUP(C54,Active!C$21:E$970,3,FALSE)</f>
        <v>32866.107987662035</v>
      </c>
      <c r="F54" s="6" t="s">
        <v>79</v>
      </c>
      <c r="G54" s="20" t="str">
        <f t="shared" si="10"/>
        <v>48331.715</v>
      </c>
      <c r="H54" s="17">
        <f t="shared" si="11"/>
        <v>32864.5</v>
      </c>
      <c r="I54" s="30" t="s">
        <v>169</v>
      </c>
      <c r="J54" s="31" t="s">
        <v>170</v>
      </c>
      <c r="K54" s="30">
        <v>32864.5</v>
      </c>
      <c r="L54" s="30" t="s">
        <v>167</v>
      </c>
      <c r="M54" s="31" t="s">
        <v>84</v>
      </c>
      <c r="N54" s="31"/>
      <c r="O54" s="32" t="s">
        <v>103</v>
      </c>
      <c r="P54" s="32" t="s">
        <v>168</v>
      </c>
    </row>
    <row r="55" spans="1:16" ht="12.75" customHeight="1" thickBot="1">
      <c r="A55" s="17" t="str">
        <f t="shared" si="6"/>
        <v> AOEB 8 </v>
      </c>
      <c r="B55" s="6" t="str">
        <f t="shared" si="7"/>
        <v>II</v>
      </c>
      <c r="C55" s="17">
        <f t="shared" si="8"/>
        <v>48654.788999999997</v>
      </c>
      <c r="D55" s="20" t="str">
        <f t="shared" si="9"/>
        <v>vis</v>
      </c>
      <c r="E55" s="29">
        <f>VLOOKUP(C55,Active!C$21:E$970,3,FALSE)</f>
        <v>33485.117845184745</v>
      </c>
      <c r="F55" s="6" t="s">
        <v>79</v>
      </c>
      <c r="G55" s="20" t="str">
        <f t="shared" si="10"/>
        <v>48654.789</v>
      </c>
      <c r="H55" s="17">
        <f t="shared" si="11"/>
        <v>33483.5</v>
      </c>
      <c r="I55" s="30" t="s">
        <v>171</v>
      </c>
      <c r="J55" s="31" t="s">
        <v>172</v>
      </c>
      <c r="K55" s="30">
        <v>33483.5</v>
      </c>
      <c r="L55" s="30" t="s">
        <v>173</v>
      </c>
      <c r="M55" s="31" t="s">
        <v>84</v>
      </c>
      <c r="N55" s="31"/>
      <c r="O55" s="32" t="s">
        <v>103</v>
      </c>
      <c r="P55" s="32" t="s">
        <v>168</v>
      </c>
    </row>
    <row r="56" spans="1:16" ht="12.75" customHeight="1" thickBot="1">
      <c r="A56" s="17" t="str">
        <f t="shared" si="6"/>
        <v> AOEB 8 </v>
      </c>
      <c r="B56" s="6" t="str">
        <f t="shared" si="7"/>
        <v>II</v>
      </c>
      <c r="C56" s="17">
        <f t="shared" si="8"/>
        <v>49460.633000000002</v>
      </c>
      <c r="D56" s="20" t="str">
        <f t="shared" si="9"/>
        <v>vis</v>
      </c>
      <c r="E56" s="29">
        <f>VLOOKUP(C56,Active!C$21:E$970,3,FALSE)</f>
        <v>35029.115132572566</v>
      </c>
      <c r="F56" s="6" t="s">
        <v>79</v>
      </c>
      <c r="G56" s="20" t="str">
        <f t="shared" si="10"/>
        <v>49460.633</v>
      </c>
      <c r="H56" s="17">
        <f t="shared" si="11"/>
        <v>35027.5</v>
      </c>
      <c r="I56" s="30" t="s">
        <v>174</v>
      </c>
      <c r="J56" s="31" t="s">
        <v>175</v>
      </c>
      <c r="K56" s="30">
        <v>35027.5</v>
      </c>
      <c r="L56" s="30" t="s">
        <v>176</v>
      </c>
      <c r="M56" s="31" t="s">
        <v>84</v>
      </c>
      <c r="N56" s="31"/>
      <c r="O56" s="32" t="s">
        <v>103</v>
      </c>
      <c r="P56" s="32" t="s">
        <v>168</v>
      </c>
    </row>
    <row r="57" spans="1:16" ht="12.75" customHeight="1" thickBot="1">
      <c r="A57" s="17" t="str">
        <f t="shared" si="6"/>
        <v> AOEB 8 </v>
      </c>
      <c r="B57" s="6" t="str">
        <f t="shared" si="7"/>
        <v>II</v>
      </c>
      <c r="C57" s="17">
        <f t="shared" si="8"/>
        <v>50152.692999999999</v>
      </c>
      <c r="D57" s="20" t="str">
        <f t="shared" si="9"/>
        <v>vis</v>
      </c>
      <c r="E57" s="29">
        <f>VLOOKUP(C57,Active!C$21:E$970,3,FALSE)</f>
        <v>36355.10225006628</v>
      </c>
      <c r="F57" s="6" t="s">
        <v>79</v>
      </c>
      <c r="G57" s="20" t="str">
        <f t="shared" si="10"/>
        <v>50152.693</v>
      </c>
      <c r="H57" s="17">
        <f t="shared" si="11"/>
        <v>36353.5</v>
      </c>
      <c r="I57" s="30" t="s">
        <v>182</v>
      </c>
      <c r="J57" s="31" t="s">
        <v>183</v>
      </c>
      <c r="K57" s="30">
        <v>36353.5</v>
      </c>
      <c r="L57" s="30" t="s">
        <v>184</v>
      </c>
      <c r="M57" s="31" t="s">
        <v>84</v>
      </c>
      <c r="N57" s="31"/>
      <c r="O57" s="32" t="s">
        <v>103</v>
      </c>
      <c r="P57" s="32" t="s">
        <v>168</v>
      </c>
    </row>
    <row r="58" spans="1:16" ht="12.75" customHeight="1" thickBot="1">
      <c r="A58" s="17" t="str">
        <f t="shared" si="6"/>
        <v> AOEB 8 </v>
      </c>
      <c r="B58" s="6" t="str">
        <f t="shared" si="7"/>
        <v>II</v>
      </c>
      <c r="C58" s="17">
        <f t="shared" si="8"/>
        <v>50488.815000000002</v>
      </c>
      <c r="D58" s="20" t="str">
        <f t="shared" si="9"/>
        <v>vis</v>
      </c>
      <c r="E58" s="29">
        <f>VLOOKUP(C58,Active!C$21:E$970,3,FALSE)</f>
        <v>36999.112078558363</v>
      </c>
      <c r="F58" s="6" t="s">
        <v>79</v>
      </c>
      <c r="G58" s="20" t="str">
        <f t="shared" si="10"/>
        <v>50488.815</v>
      </c>
      <c r="H58" s="17">
        <f t="shared" si="11"/>
        <v>36997.5</v>
      </c>
      <c r="I58" s="30" t="s">
        <v>185</v>
      </c>
      <c r="J58" s="31" t="s">
        <v>186</v>
      </c>
      <c r="K58" s="30">
        <v>36997.5</v>
      </c>
      <c r="L58" s="30" t="s">
        <v>187</v>
      </c>
      <c r="M58" s="31" t="s">
        <v>84</v>
      </c>
      <c r="N58" s="31"/>
      <c r="O58" s="32" t="s">
        <v>103</v>
      </c>
      <c r="P58" s="32" t="s">
        <v>168</v>
      </c>
    </row>
    <row r="59" spans="1:16" ht="12.75" customHeight="1" thickBot="1">
      <c r="A59" s="17" t="str">
        <f t="shared" si="6"/>
        <v> AOEB 8 </v>
      </c>
      <c r="B59" s="6" t="str">
        <f t="shared" si="7"/>
        <v>II</v>
      </c>
      <c r="C59" s="17">
        <f t="shared" si="8"/>
        <v>51144.87</v>
      </c>
      <c r="D59" s="20" t="str">
        <f t="shared" si="9"/>
        <v>vis</v>
      </c>
      <c r="E59" s="29">
        <f>VLOOKUP(C59,Active!C$21:E$970,3,FALSE)</f>
        <v>38256.113607858337</v>
      </c>
      <c r="F59" s="6" t="s">
        <v>79</v>
      </c>
      <c r="G59" s="20" t="str">
        <f t="shared" si="10"/>
        <v>51144.870</v>
      </c>
      <c r="H59" s="17">
        <f t="shared" si="11"/>
        <v>38254.5</v>
      </c>
      <c r="I59" s="30" t="s">
        <v>188</v>
      </c>
      <c r="J59" s="31" t="s">
        <v>189</v>
      </c>
      <c r="K59" s="30">
        <v>38254.5</v>
      </c>
      <c r="L59" s="30" t="s">
        <v>190</v>
      </c>
      <c r="M59" s="31" t="s">
        <v>84</v>
      </c>
      <c r="N59" s="31"/>
      <c r="O59" s="32" t="s">
        <v>103</v>
      </c>
      <c r="P59" s="32" t="s">
        <v>168</v>
      </c>
    </row>
    <row r="60" spans="1:16" ht="12.75" customHeight="1" thickBot="1">
      <c r="A60" s="17" t="str">
        <f t="shared" si="6"/>
        <v>VSB 47 </v>
      </c>
      <c r="B60" s="6" t="str">
        <f t="shared" si="7"/>
        <v>I</v>
      </c>
      <c r="C60" s="17">
        <f t="shared" si="8"/>
        <v>51215.080999999998</v>
      </c>
      <c r="D60" s="20" t="str">
        <f t="shared" si="9"/>
        <v>vis</v>
      </c>
      <c r="E60" s="29">
        <f>VLOOKUP(C60,Active!C$21:E$970,3,FALSE)</f>
        <v>38390.637899836409</v>
      </c>
      <c r="F60" s="6" t="s">
        <v>79</v>
      </c>
      <c r="G60" s="20" t="str">
        <f t="shared" si="10"/>
        <v>51215.081</v>
      </c>
      <c r="H60" s="17">
        <f t="shared" si="11"/>
        <v>38389</v>
      </c>
      <c r="I60" s="30" t="s">
        <v>191</v>
      </c>
      <c r="J60" s="31" t="s">
        <v>192</v>
      </c>
      <c r="K60" s="30">
        <v>38389</v>
      </c>
      <c r="L60" s="30" t="s">
        <v>193</v>
      </c>
      <c r="M60" s="31" t="s">
        <v>194</v>
      </c>
      <c r="N60" s="31" t="s">
        <v>79</v>
      </c>
      <c r="O60" s="32" t="s">
        <v>195</v>
      </c>
      <c r="P60" s="33" t="s">
        <v>196</v>
      </c>
    </row>
    <row r="61" spans="1:16" ht="12.75" customHeight="1" thickBot="1">
      <c r="A61" s="17" t="str">
        <f t="shared" si="6"/>
        <v> AOEB 8 </v>
      </c>
      <c r="B61" s="6" t="str">
        <f t="shared" si="7"/>
        <v>II</v>
      </c>
      <c r="C61" s="17">
        <f t="shared" si="8"/>
        <v>51245.607000000004</v>
      </c>
      <c r="D61" s="20" t="str">
        <f t="shared" si="9"/>
        <v>vis</v>
      </c>
      <c r="E61" s="29">
        <f>VLOOKUP(C61,Active!C$21:E$970,3,FALSE)</f>
        <v>38449.125722783298</v>
      </c>
      <c r="F61" s="6" t="s">
        <v>79</v>
      </c>
      <c r="G61" s="20" t="str">
        <f t="shared" si="10"/>
        <v>51245.607</v>
      </c>
      <c r="H61" s="17">
        <f t="shared" si="11"/>
        <v>38447.5</v>
      </c>
      <c r="I61" s="30" t="s">
        <v>197</v>
      </c>
      <c r="J61" s="31" t="s">
        <v>198</v>
      </c>
      <c r="K61" s="30">
        <v>38447.5</v>
      </c>
      <c r="L61" s="30" t="s">
        <v>199</v>
      </c>
      <c r="M61" s="31" t="s">
        <v>84</v>
      </c>
      <c r="N61" s="31"/>
      <c r="O61" s="32" t="s">
        <v>103</v>
      </c>
      <c r="P61" s="32" t="s">
        <v>168</v>
      </c>
    </row>
    <row r="62" spans="1:16" ht="12.75" customHeight="1" thickBot="1">
      <c r="A62" s="17" t="str">
        <f t="shared" si="6"/>
        <v> AOEB 8 </v>
      </c>
      <c r="B62" s="6" t="str">
        <f t="shared" si="7"/>
        <v>II</v>
      </c>
      <c r="C62" s="17">
        <f t="shared" si="8"/>
        <v>51629.736299999997</v>
      </c>
      <c r="D62" s="20" t="str">
        <f t="shared" si="9"/>
        <v>vis</v>
      </c>
      <c r="E62" s="29">
        <f>VLOOKUP(C62,Active!C$21:E$970,3,FALSE)</f>
        <v>39185.11754900049</v>
      </c>
      <c r="F62" s="6" t="s">
        <v>79</v>
      </c>
      <c r="G62" s="20" t="str">
        <f t="shared" si="10"/>
        <v>51629.7363</v>
      </c>
      <c r="H62" s="17">
        <f t="shared" si="11"/>
        <v>39183.5</v>
      </c>
      <c r="I62" s="30" t="s">
        <v>200</v>
      </c>
      <c r="J62" s="31" t="s">
        <v>201</v>
      </c>
      <c r="K62" s="30">
        <v>39183.5</v>
      </c>
      <c r="L62" s="30" t="s">
        <v>202</v>
      </c>
      <c r="M62" s="31" t="s">
        <v>194</v>
      </c>
      <c r="N62" s="31" t="s">
        <v>203</v>
      </c>
      <c r="O62" s="32" t="s">
        <v>204</v>
      </c>
      <c r="P62" s="32" t="s">
        <v>168</v>
      </c>
    </row>
    <row r="63" spans="1:16" ht="12.75" customHeight="1" thickBot="1">
      <c r="A63" s="17" t="str">
        <f t="shared" si="6"/>
        <v>VSB 39 </v>
      </c>
      <c r="B63" s="6" t="str">
        <f t="shared" si="7"/>
        <v>II</v>
      </c>
      <c r="C63" s="17">
        <f t="shared" si="8"/>
        <v>51982.031999999999</v>
      </c>
      <c r="D63" s="20" t="str">
        <f t="shared" si="9"/>
        <v>vis</v>
      </c>
      <c r="E63" s="29">
        <f>VLOOKUP(C63,Active!C$21:E$970,3,FALSE)</f>
        <v>39860.116190373257</v>
      </c>
      <c r="F63" s="6" t="s">
        <v>79</v>
      </c>
      <c r="G63" s="20" t="str">
        <f t="shared" si="10"/>
        <v>51982.0320</v>
      </c>
      <c r="H63" s="17">
        <f t="shared" si="11"/>
        <v>39858.5</v>
      </c>
      <c r="I63" s="30" t="s">
        <v>205</v>
      </c>
      <c r="J63" s="31" t="s">
        <v>206</v>
      </c>
      <c r="K63" s="30">
        <v>39858.5</v>
      </c>
      <c r="L63" s="30" t="s">
        <v>207</v>
      </c>
      <c r="M63" s="31" t="s">
        <v>208</v>
      </c>
      <c r="N63" s="31" t="s">
        <v>209</v>
      </c>
      <c r="O63" s="32" t="s">
        <v>210</v>
      </c>
      <c r="P63" s="33" t="s">
        <v>211</v>
      </c>
    </row>
    <row r="64" spans="1:16" ht="12.75" customHeight="1" thickBot="1">
      <c r="A64" s="17" t="str">
        <f t="shared" si="6"/>
        <v> AOEB 8 </v>
      </c>
      <c r="B64" s="6" t="str">
        <f t="shared" si="7"/>
        <v>II</v>
      </c>
      <c r="C64" s="17">
        <f t="shared" si="8"/>
        <v>52006.561800000003</v>
      </c>
      <c r="D64" s="20" t="str">
        <f t="shared" si="9"/>
        <v>vis</v>
      </c>
      <c r="E64" s="29">
        <f>VLOOKUP(C64,Active!C$21:E$970,3,FALSE)</f>
        <v>39907.115292755567</v>
      </c>
      <c r="F64" s="6" t="s">
        <v>79</v>
      </c>
      <c r="G64" s="20" t="str">
        <f t="shared" si="10"/>
        <v>52006.5618</v>
      </c>
      <c r="H64" s="17">
        <f t="shared" si="11"/>
        <v>39905.5</v>
      </c>
      <c r="I64" s="30" t="s">
        <v>212</v>
      </c>
      <c r="J64" s="31" t="s">
        <v>213</v>
      </c>
      <c r="K64" s="30">
        <v>39905.5</v>
      </c>
      <c r="L64" s="30" t="s">
        <v>214</v>
      </c>
      <c r="M64" s="31" t="s">
        <v>194</v>
      </c>
      <c r="N64" s="31" t="s">
        <v>203</v>
      </c>
      <c r="O64" s="32" t="s">
        <v>215</v>
      </c>
      <c r="P64" s="32" t="s">
        <v>168</v>
      </c>
    </row>
    <row r="65" spans="1:16" ht="12.75" customHeight="1" thickBot="1">
      <c r="A65" s="17" t="str">
        <f t="shared" si="6"/>
        <v> AOEB 8 </v>
      </c>
      <c r="B65" s="6" t="str">
        <f t="shared" si="7"/>
        <v>II</v>
      </c>
      <c r="C65" s="17">
        <f t="shared" si="8"/>
        <v>52007.605499999998</v>
      </c>
      <c r="D65" s="20" t="str">
        <f t="shared" si="9"/>
        <v>vis</v>
      </c>
      <c r="E65" s="29">
        <f>VLOOKUP(C65,Active!C$21:E$970,3,FALSE)</f>
        <v>39909.115022193073</v>
      </c>
      <c r="F65" s="6" t="s">
        <v>79</v>
      </c>
      <c r="G65" s="20" t="str">
        <f t="shared" si="10"/>
        <v>52007.6055</v>
      </c>
      <c r="H65" s="17">
        <f t="shared" si="11"/>
        <v>39907.5</v>
      </c>
      <c r="I65" s="30" t="s">
        <v>216</v>
      </c>
      <c r="J65" s="31" t="s">
        <v>217</v>
      </c>
      <c r="K65" s="30">
        <v>39907.5</v>
      </c>
      <c r="L65" s="30" t="s">
        <v>218</v>
      </c>
      <c r="M65" s="31" t="s">
        <v>194</v>
      </c>
      <c r="N65" s="31" t="s">
        <v>203</v>
      </c>
      <c r="O65" s="32" t="s">
        <v>103</v>
      </c>
      <c r="P65" s="32" t="s">
        <v>168</v>
      </c>
    </row>
    <row r="66" spans="1:16" ht="12.75" customHeight="1" thickBot="1">
      <c r="A66" s="17" t="str">
        <f t="shared" si="6"/>
        <v> AOEB 8 </v>
      </c>
      <c r="B66" s="6" t="str">
        <f t="shared" si="7"/>
        <v>II</v>
      </c>
      <c r="C66" s="17">
        <f t="shared" si="8"/>
        <v>52018.565999999999</v>
      </c>
      <c r="D66" s="20" t="str">
        <f t="shared" si="9"/>
        <v>vis</v>
      </c>
      <c r="E66" s="29">
        <f>VLOOKUP(C66,Active!C$21:E$970,3,FALSE)</f>
        <v>39930.115342687379</v>
      </c>
      <c r="F66" s="6" t="s">
        <v>79</v>
      </c>
      <c r="G66" s="20" t="str">
        <f t="shared" si="10"/>
        <v>52018.5660</v>
      </c>
      <c r="H66" s="17">
        <f t="shared" si="11"/>
        <v>39928.5</v>
      </c>
      <c r="I66" s="30" t="s">
        <v>219</v>
      </c>
      <c r="J66" s="31" t="s">
        <v>220</v>
      </c>
      <c r="K66" s="30">
        <v>39928.5</v>
      </c>
      <c r="L66" s="30" t="s">
        <v>221</v>
      </c>
      <c r="M66" s="31" t="s">
        <v>194</v>
      </c>
      <c r="N66" s="31" t="s">
        <v>203</v>
      </c>
      <c r="O66" s="32" t="s">
        <v>215</v>
      </c>
      <c r="P66" s="32" t="s">
        <v>168</v>
      </c>
    </row>
    <row r="67" spans="1:16" ht="12.75" customHeight="1" thickBot="1">
      <c r="A67" s="17" t="str">
        <f t="shared" si="6"/>
        <v> AOEB 8 </v>
      </c>
      <c r="B67" s="6" t="str">
        <f t="shared" si="7"/>
        <v>II</v>
      </c>
      <c r="C67" s="17">
        <f t="shared" si="8"/>
        <v>52330.675799999997</v>
      </c>
      <c r="D67" s="20" t="str">
        <f t="shared" si="9"/>
        <v>vis</v>
      </c>
      <c r="E67" s="29">
        <f>VLOOKUP(C67,Active!C$21:E$970,3,FALSE)</f>
        <v>40528.117790514938</v>
      </c>
      <c r="F67" s="6" t="s">
        <v>79</v>
      </c>
      <c r="G67" s="20" t="str">
        <f t="shared" si="10"/>
        <v>52330.6758</v>
      </c>
      <c r="H67" s="17">
        <f t="shared" si="11"/>
        <v>40526.5</v>
      </c>
      <c r="I67" s="30" t="s">
        <v>222</v>
      </c>
      <c r="J67" s="31" t="s">
        <v>223</v>
      </c>
      <c r="K67" s="30">
        <v>40526.5</v>
      </c>
      <c r="L67" s="30" t="s">
        <v>224</v>
      </c>
      <c r="M67" s="31" t="s">
        <v>194</v>
      </c>
      <c r="N67" s="31" t="s">
        <v>203</v>
      </c>
      <c r="O67" s="32" t="s">
        <v>215</v>
      </c>
      <c r="P67" s="32" t="s">
        <v>168</v>
      </c>
    </row>
    <row r="68" spans="1:16" ht="12.75" customHeight="1" thickBot="1">
      <c r="A68" s="17" t="str">
        <f t="shared" si="6"/>
        <v> AOEB 8 </v>
      </c>
      <c r="B68" s="6" t="str">
        <f t="shared" si="7"/>
        <v>II</v>
      </c>
      <c r="C68" s="17">
        <f t="shared" si="8"/>
        <v>52364.600400000003</v>
      </c>
      <c r="D68" s="20" t="str">
        <f t="shared" si="9"/>
        <v>vis</v>
      </c>
      <c r="E68" s="29">
        <f>VLOOKUP(C68,Active!C$21:E$970,3,FALSE)</f>
        <v>40593.117331835252</v>
      </c>
      <c r="F68" s="6" t="s">
        <v>79</v>
      </c>
      <c r="G68" s="20" t="str">
        <f t="shared" si="10"/>
        <v>52364.6004</v>
      </c>
      <c r="H68" s="17">
        <f t="shared" si="11"/>
        <v>40591.5</v>
      </c>
      <c r="I68" s="30" t="s">
        <v>225</v>
      </c>
      <c r="J68" s="31" t="s">
        <v>226</v>
      </c>
      <c r="K68" s="30">
        <v>40591.5</v>
      </c>
      <c r="L68" s="30" t="s">
        <v>227</v>
      </c>
      <c r="M68" s="31" t="s">
        <v>194</v>
      </c>
      <c r="N68" s="31" t="s">
        <v>203</v>
      </c>
      <c r="O68" s="32" t="s">
        <v>103</v>
      </c>
      <c r="P68" s="32" t="s">
        <v>168</v>
      </c>
    </row>
    <row r="69" spans="1:16" ht="12.75" customHeight="1" thickBot="1">
      <c r="A69" s="17" t="str">
        <f t="shared" si="6"/>
        <v> AOEB 8 </v>
      </c>
      <c r="B69" s="6" t="str">
        <f t="shared" si="7"/>
        <v>II</v>
      </c>
      <c r="C69" s="17">
        <f t="shared" si="8"/>
        <v>52389.653100000003</v>
      </c>
      <c r="D69" s="20" t="str">
        <f t="shared" si="9"/>
        <v>vis</v>
      </c>
      <c r="E69" s="29">
        <f>VLOOKUP(C69,Active!C$21:E$970,3,FALSE)</f>
        <v>40641.11831073655</v>
      </c>
      <c r="F69" s="6" t="s">
        <v>79</v>
      </c>
      <c r="G69" s="20" t="str">
        <f t="shared" si="10"/>
        <v>52389.6531</v>
      </c>
      <c r="H69" s="17">
        <f t="shared" si="11"/>
        <v>40639.5</v>
      </c>
      <c r="I69" s="30" t="s">
        <v>228</v>
      </c>
      <c r="J69" s="31" t="s">
        <v>229</v>
      </c>
      <c r="K69" s="30">
        <v>40639.5</v>
      </c>
      <c r="L69" s="30" t="s">
        <v>230</v>
      </c>
      <c r="M69" s="31" t="s">
        <v>194</v>
      </c>
      <c r="N69" s="31" t="s">
        <v>203</v>
      </c>
      <c r="O69" s="32" t="s">
        <v>103</v>
      </c>
      <c r="P69" s="32" t="s">
        <v>168</v>
      </c>
    </row>
    <row r="70" spans="1:16" ht="12.75" customHeight="1" thickBot="1">
      <c r="A70" s="17" t="str">
        <f t="shared" si="6"/>
        <v>VSB 42 </v>
      </c>
      <c r="B70" s="6" t="str">
        <f t="shared" si="7"/>
        <v>I</v>
      </c>
      <c r="C70" s="17">
        <f t="shared" si="8"/>
        <v>52585.173600000002</v>
      </c>
      <c r="D70" s="20" t="str">
        <f t="shared" si="9"/>
        <v>vis</v>
      </c>
      <c r="E70" s="29">
        <f>VLOOKUP(C70,Active!C$21:E$970,3,FALSE)</f>
        <v>41015.735633231612</v>
      </c>
      <c r="F70" s="6" t="s">
        <v>79</v>
      </c>
      <c r="G70" s="20" t="str">
        <f t="shared" si="10"/>
        <v>52585.1736</v>
      </c>
      <c r="H70" s="17">
        <f t="shared" si="11"/>
        <v>41014</v>
      </c>
      <c r="I70" s="30" t="s">
        <v>231</v>
      </c>
      <c r="J70" s="31" t="s">
        <v>232</v>
      </c>
      <c r="K70" s="30">
        <v>41014</v>
      </c>
      <c r="L70" s="30" t="s">
        <v>233</v>
      </c>
      <c r="M70" s="31" t="s">
        <v>208</v>
      </c>
      <c r="N70" s="31" t="s">
        <v>209</v>
      </c>
      <c r="O70" s="32" t="s">
        <v>210</v>
      </c>
      <c r="P70" s="33" t="s">
        <v>234</v>
      </c>
    </row>
    <row r="71" spans="1:16" ht="12.75" customHeight="1" thickBot="1">
      <c r="A71" s="17" t="str">
        <f t="shared" si="6"/>
        <v> AOEB 8 </v>
      </c>
      <c r="B71" s="6" t="str">
        <f t="shared" si="7"/>
        <v>II</v>
      </c>
      <c r="C71" s="17">
        <f t="shared" si="8"/>
        <v>52678.797599999998</v>
      </c>
      <c r="D71" s="20" t="str">
        <f t="shared" si="9"/>
        <v>vis</v>
      </c>
      <c r="E71" s="29">
        <f>VLOOKUP(C71,Active!C$21:E$970,3,FALSE)</f>
        <v>41195.119238537838</v>
      </c>
      <c r="F71" s="6" t="s">
        <v>79</v>
      </c>
      <c r="G71" s="20" t="str">
        <f t="shared" si="10"/>
        <v>52678.7976</v>
      </c>
      <c r="H71" s="17">
        <f t="shared" si="11"/>
        <v>41193.5</v>
      </c>
      <c r="I71" s="30" t="s">
        <v>235</v>
      </c>
      <c r="J71" s="31" t="s">
        <v>236</v>
      </c>
      <c r="K71" s="30">
        <v>41193.5</v>
      </c>
      <c r="L71" s="30" t="s">
        <v>237</v>
      </c>
      <c r="M71" s="31" t="s">
        <v>194</v>
      </c>
      <c r="N71" s="31" t="s">
        <v>203</v>
      </c>
      <c r="O71" s="32" t="s">
        <v>103</v>
      </c>
      <c r="P71" s="32" t="s">
        <v>168</v>
      </c>
    </row>
    <row r="72" spans="1:16" ht="12.75" customHeight="1" thickBot="1">
      <c r="A72" s="17" t="str">
        <f t="shared" si="6"/>
        <v> AOEB 8 </v>
      </c>
      <c r="B72" s="6" t="str">
        <f t="shared" si="7"/>
        <v>II</v>
      </c>
      <c r="C72" s="17">
        <f t="shared" si="8"/>
        <v>52735.686000000002</v>
      </c>
      <c r="D72" s="20" t="str">
        <f t="shared" si="9"/>
        <v>vis</v>
      </c>
      <c r="E72" s="29">
        <f>VLOOKUP(C72,Active!C$21:E$970,3,FALSE)</f>
        <v>41304.117425884069</v>
      </c>
      <c r="F72" s="6" t="s">
        <v>79</v>
      </c>
      <c r="G72" s="20" t="str">
        <f t="shared" si="10"/>
        <v>52735.6860</v>
      </c>
      <c r="H72" s="17">
        <f t="shared" si="11"/>
        <v>41302.5</v>
      </c>
      <c r="I72" s="30" t="s">
        <v>238</v>
      </c>
      <c r="J72" s="31" t="s">
        <v>239</v>
      </c>
      <c r="K72" s="30">
        <v>41302.5</v>
      </c>
      <c r="L72" s="30" t="s">
        <v>240</v>
      </c>
      <c r="M72" s="31" t="s">
        <v>194</v>
      </c>
      <c r="N72" s="31" t="s">
        <v>203</v>
      </c>
      <c r="O72" s="32" t="s">
        <v>103</v>
      </c>
      <c r="P72" s="32" t="s">
        <v>168</v>
      </c>
    </row>
    <row r="73" spans="1:16" ht="12.75" customHeight="1" thickBot="1">
      <c r="A73" s="17" t="str">
        <f t="shared" si="6"/>
        <v> AOEB 12 </v>
      </c>
      <c r="B73" s="6" t="str">
        <f t="shared" si="7"/>
        <v>II</v>
      </c>
      <c r="C73" s="17">
        <f t="shared" si="8"/>
        <v>52744.56</v>
      </c>
      <c r="D73" s="20" t="str">
        <f t="shared" si="9"/>
        <v>vis</v>
      </c>
      <c r="E73" s="29">
        <f>VLOOKUP(C73,Active!C$21:E$970,3,FALSE)</f>
        <v>41321.120011903542</v>
      </c>
      <c r="F73" s="6" t="s">
        <v>79</v>
      </c>
      <c r="G73" s="20" t="str">
        <f t="shared" si="10"/>
        <v>52744.5600</v>
      </c>
      <c r="H73" s="17">
        <f t="shared" si="11"/>
        <v>41319.5</v>
      </c>
      <c r="I73" s="30" t="s">
        <v>241</v>
      </c>
      <c r="J73" s="31" t="s">
        <v>242</v>
      </c>
      <c r="K73" s="30">
        <v>41319.5</v>
      </c>
      <c r="L73" s="30" t="s">
        <v>243</v>
      </c>
      <c r="M73" s="31" t="s">
        <v>194</v>
      </c>
      <c r="N73" s="31" t="s">
        <v>203</v>
      </c>
      <c r="O73" s="32" t="s">
        <v>215</v>
      </c>
      <c r="P73" s="32" t="s">
        <v>244</v>
      </c>
    </row>
    <row r="74" spans="1:16" ht="12.75" customHeight="1" thickBot="1">
      <c r="A74" s="17" t="str">
        <f t="shared" si="6"/>
        <v>VSB 43 </v>
      </c>
      <c r="B74" s="6" t="str">
        <f t="shared" si="7"/>
        <v>II</v>
      </c>
      <c r="C74" s="17">
        <f t="shared" si="8"/>
        <v>53033.182999999997</v>
      </c>
      <c r="D74" s="20" t="str">
        <f t="shared" si="9"/>
        <v>vis</v>
      </c>
      <c r="E74" s="29">
        <f>VLOOKUP(C74,Active!C$21:E$970,3,FALSE)</f>
        <v>41874.121745586155</v>
      </c>
      <c r="F74" s="6" t="s">
        <v>79</v>
      </c>
      <c r="G74" s="20" t="str">
        <f t="shared" si="10"/>
        <v>53033.1830</v>
      </c>
      <c r="H74" s="17">
        <f t="shared" si="11"/>
        <v>41872.5</v>
      </c>
      <c r="I74" s="30" t="s">
        <v>245</v>
      </c>
      <c r="J74" s="31" t="s">
        <v>246</v>
      </c>
      <c r="K74" s="30">
        <v>41872.5</v>
      </c>
      <c r="L74" s="30" t="s">
        <v>247</v>
      </c>
      <c r="M74" s="31" t="s">
        <v>208</v>
      </c>
      <c r="N74" s="31" t="s">
        <v>209</v>
      </c>
      <c r="O74" s="32" t="s">
        <v>210</v>
      </c>
      <c r="P74" s="33" t="s">
        <v>248</v>
      </c>
    </row>
    <row r="75" spans="1:16" ht="12.75" customHeight="1" thickBot="1">
      <c r="A75" s="17" t="str">
        <f t="shared" ref="A75:A81" si="12">P75</f>
        <v> AOEB 12 </v>
      </c>
      <c r="B75" s="6" t="str">
        <f t="shared" ref="B75:B81" si="13">IF(H75=INT(H75),"I","II")</f>
        <v>I</v>
      </c>
      <c r="C75" s="17">
        <f t="shared" ref="C75:C81" si="14">1*G75</f>
        <v>53098.680099999998</v>
      </c>
      <c r="D75" s="20" t="str">
        <f t="shared" ref="D75:D81" si="15">VLOOKUP(F75,I$1:J$5,2,FALSE)</f>
        <v>vis</v>
      </c>
      <c r="E75" s="29">
        <f>VLOOKUP(C75,Active!C$21:E$970,3,FALSE)</f>
        <v>41999.614204091478</v>
      </c>
      <c r="F75" s="6" t="s">
        <v>79</v>
      </c>
      <c r="G75" s="20" t="str">
        <f t="shared" ref="G75:G81" si="16">MID(I75,3,LEN(I75)-3)</f>
        <v>53098.6801</v>
      </c>
      <c r="H75" s="17">
        <f t="shared" ref="H75:H81" si="17">1*K75</f>
        <v>41998</v>
      </c>
      <c r="I75" s="30" t="s">
        <v>249</v>
      </c>
      <c r="J75" s="31" t="s">
        <v>250</v>
      </c>
      <c r="K75" s="30">
        <v>41998</v>
      </c>
      <c r="L75" s="30" t="s">
        <v>251</v>
      </c>
      <c r="M75" s="31" t="s">
        <v>194</v>
      </c>
      <c r="N75" s="31" t="s">
        <v>203</v>
      </c>
      <c r="O75" s="32" t="s">
        <v>204</v>
      </c>
      <c r="P75" s="32" t="s">
        <v>244</v>
      </c>
    </row>
    <row r="76" spans="1:16" ht="12.75" customHeight="1" thickBot="1">
      <c r="A76" s="17" t="str">
        <f t="shared" si="12"/>
        <v> AOEB 12 </v>
      </c>
      <c r="B76" s="6" t="str">
        <f t="shared" si="13"/>
        <v>II</v>
      </c>
      <c r="C76" s="17">
        <f t="shared" si="14"/>
        <v>53763.871700000003</v>
      </c>
      <c r="D76" s="20" t="str">
        <f t="shared" si="15"/>
        <v>vis</v>
      </c>
      <c r="E76" s="29">
        <f>VLOOKUP(C76,Active!C$21:E$970,3,FALSE)</f>
        <v>43274.121461070703</v>
      </c>
      <c r="F76" s="6" t="s">
        <v>79</v>
      </c>
      <c r="G76" s="20" t="str">
        <f t="shared" si="16"/>
        <v>53763.8717</v>
      </c>
      <c r="H76" s="17">
        <f t="shared" si="17"/>
        <v>43272.5</v>
      </c>
      <c r="I76" s="30" t="s">
        <v>252</v>
      </c>
      <c r="J76" s="31" t="s">
        <v>253</v>
      </c>
      <c r="K76" s="30">
        <v>43272.5</v>
      </c>
      <c r="L76" s="30" t="s">
        <v>254</v>
      </c>
      <c r="M76" s="31" t="s">
        <v>194</v>
      </c>
      <c r="N76" s="31" t="s">
        <v>203</v>
      </c>
      <c r="O76" s="32" t="s">
        <v>103</v>
      </c>
      <c r="P76" s="32" t="s">
        <v>244</v>
      </c>
    </row>
    <row r="77" spans="1:16" ht="12.75" customHeight="1" thickBot="1">
      <c r="A77" s="17" t="str">
        <f t="shared" si="12"/>
        <v>VSB 45 </v>
      </c>
      <c r="B77" s="6" t="str">
        <f t="shared" si="13"/>
        <v>II</v>
      </c>
      <c r="C77" s="17">
        <f t="shared" si="14"/>
        <v>53780.048799999997</v>
      </c>
      <c r="D77" s="20" t="str">
        <f t="shared" si="15"/>
        <v>vis</v>
      </c>
      <c r="E77" s="29">
        <f>VLOOKUP(C77,Active!C$21:E$970,3,FALSE)</f>
        <v>43305.116788352156</v>
      </c>
      <c r="F77" s="6" t="s">
        <v>79</v>
      </c>
      <c r="G77" s="20" t="str">
        <f t="shared" si="16"/>
        <v>53780.0488</v>
      </c>
      <c r="H77" s="17">
        <f t="shared" si="17"/>
        <v>43303.5</v>
      </c>
      <c r="I77" s="30" t="s">
        <v>255</v>
      </c>
      <c r="J77" s="31" t="s">
        <v>256</v>
      </c>
      <c r="K77" s="30">
        <v>43303.5</v>
      </c>
      <c r="L77" s="30" t="s">
        <v>257</v>
      </c>
      <c r="M77" s="31" t="s">
        <v>208</v>
      </c>
      <c r="N77" s="31" t="s">
        <v>209</v>
      </c>
      <c r="O77" s="32" t="s">
        <v>258</v>
      </c>
      <c r="P77" s="33" t="s">
        <v>259</v>
      </c>
    </row>
    <row r="78" spans="1:16" ht="12.75" customHeight="1" thickBot="1">
      <c r="A78" s="17" t="str">
        <f t="shared" si="12"/>
        <v>VSB 45 </v>
      </c>
      <c r="B78" s="6" t="str">
        <f t="shared" si="13"/>
        <v>I</v>
      </c>
      <c r="C78" s="17">
        <f t="shared" si="14"/>
        <v>53833.026400000002</v>
      </c>
      <c r="D78" s="20" t="str">
        <f t="shared" si="15"/>
        <v>vis</v>
      </c>
      <c r="E78" s="29">
        <f>VLOOKUP(C78,Active!C$21:E$970,3,FALSE)</f>
        <v>43406.621882008403</v>
      </c>
      <c r="F78" s="6" t="s">
        <v>79</v>
      </c>
      <c r="G78" s="20" t="str">
        <f t="shared" si="16"/>
        <v>53833.0264</v>
      </c>
      <c r="H78" s="17">
        <f t="shared" si="17"/>
        <v>43405</v>
      </c>
      <c r="I78" s="30" t="s">
        <v>260</v>
      </c>
      <c r="J78" s="31" t="s">
        <v>261</v>
      </c>
      <c r="K78" s="30">
        <v>43405</v>
      </c>
      <c r="L78" s="30" t="s">
        <v>262</v>
      </c>
      <c r="M78" s="31" t="s">
        <v>208</v>
      </c>
      <c r="N78" s="31" t="s">
        <v>209</v>
      </c>
      <c r="O78" s="32" t="s">
        <v>258</v>
      </c>
      <c r="P78" s="33" t="s">
        <v>259</v>
      </c>
    </row>
    <row r="79" spans="1:16" ht="12.75" customHeight="1" thickBot="1">
      <c r="A79" s="17" t="str">
        <f t="shared" si="12"/>
        <v>VSB 45 </v>
      </c>
      <c r="B79" s="6" t="str">
        <f t="shared" si="13"/>
        <v>II</v>
      </c>
      <c r="C79" s="17">
        <f t="shared" si="14"/>
        <v>53849.988599999997</v>
      </c>
      <c r="D79" s="20" t="str">
        <f t="shared" si="15"/>
        <v>vis</v>
      </c>
      <c r="E79" s="29">
        <f>VLOOKUP(C79,Active!C$21:E$970,3,FALSE)</f>
        <v>43439.12146106852</v>
      </c>
      <c r="F79" s="6" t="s">
        <v>79</v>
      </c>
      <c r="G79" s="20" t="str">
        <f t="shared" si="16"/>
        <v>53849.9886</v>
      </c>
      <c r="H79" s="17">
        <f t="shared" si="17"/>
        <v>43437.5</v>
      </c>
      <c r="I79" s="30" t="s">
        <v>263</v>
      </c>
      <c r="J79" s="31" t="s">
        <v>264</v>
      </c>
      <c r="K79" s="30">
        <v>43437.5</v>
      </c>
      <c r="L79" s="30" t="s">
        <v>265</v>
      </c>
      <c r="M79" s="31" t="s">
        <v>208</v>
      </c>
      <c r="N79" s="31" t="s">
        <v>209</v>
      </c>
      <c r="O79" s="32" t="s">
        <v>258</v>
      </c>
      <c r="P79" s="33" t="s">
        <v>259</v>
      </c>
    </row>
    <row r="80" spans="1:16" ht="12.75" customHeight="1" thickBot="1">
      <c r="A80" s="17" t="str">
        <f t="shared" si="12"/>
        <v> AOEB 12 </v>
      </c>
      <c r="B80" s="6" t="str">
        <f t="shared" si="13"/>
        <v>II</v>
      </c>
      <c r="C80" s="17">
        <f t="shared" si="14"/>
        <v>54176.709600000002</v>
      </c>
      <c r="D80" s="20" t="str">
        <f t="shared" si="15"/>
        <v>vis</v>
      </c>
      <c r="E80" s="29">
        <f>VLOOKUP(C80,Active!C$21:E$970,3,FALSE)</f>
        <v>44065.118971421194</v>
      </c>
      <c r="F80" s="6" t="s">
        <v>79</v>
      </c>
      <c r="G80" s="20" t="str">
        <f t="shared" si="16"/>
        <v>54176.7096</v>
      </c>
      <c r="H80" s="17">
        <f t="shared" si="17"/>
        <v>44063.5</v>
      </c>
      <c r="I80" s="30" t="s">
        <v>266</v>
      </c>
      <c r="J80" s="31" t="s">
        <v>267</v>
      </c>
      <c r="K80" s="30">
        <v>44063.5</v>
      </c>
      <c r="L80" s="30" t="s">
        <v>268</v>
      </c>
      <c r="M80" s="31" t="s">
        <v>194</v>
      </c>
      <c r="N80" s="31" t="s">
        <v>203</v>
      </c>
      <c r="O80" s="32" t="s">
        <v>103</v>
      </c>
      <c r="P80" s="32" t="s">
        <v>244</v>
      </c>
    </row>
    <row r="81" spans="1:16" ht="12.75" customHeight="1" thickBot="1">
      <c r="A81" s="17" t="str">
        <f t="shared" si="12"/>
        <v> AOEB 12 </v>
      </c>
      <c r="B81" s="6" t="str">
        <f t="shared" si="13"/>
        <v>II</v>
      </c>
      <c r="C81" s="17">
        <f t="shared" si="14"/>
        <v>54223.683400000002</v>
      </c>
      <c r="D81" s="20" t="str">
        <f t="shared" si="15"/>
        <v>vis</v>
      </c>
      <c r="E81" s="29">
        <f>VLOOKUP(C81,Active!C$21:E$970,3,FALSE)</f>
        <v>44155.12078291113</v>
      </c>
      <c r="F81" s="6" t="s">
        <v>79</v>
      </c>
      <c r="G81" s="20" t="str">
        <f t="shared" si="16"/>
        <v>54223.6834</v>
      </c>
      <c r="H81" s="17">
        <f t="shared" si="17"/>
        <v>44153.5</v>
      </c>
      <c r="I81" s="30" t="s">
        <v>269</v>
      </c>
      <c r="J81" s="31" t="s">
        <v>270</v>
      </c>
      <c r="K81" s="30">
        <v>44153.5</v>
      </c>
      <c r="L81" s="30" t="s">
        <v>271</v>
      </c>
      <c r="M81" s="31" t="s">
        <v>194</v>
      </c>
      <c r="N81" s="31" t="s">
        <v>203</v>
      </c>
      <c r="O81" s="32" t="s">
        <v>272</v>
      </c>
      <c r="P81" s="32" t="s">
        <v>244</v>
      </c>
    </row>
    <row r="82" spans="1:16">
      <c r="B82" s="6"/>
      <c r="E82" s="29"/>
      <c r="F82" s="6"/>
    </row>
    <row r="83" spans="1:16">
      <c r="B83" s="6"/>
      <c r="E83" s="29"/>
      <c r="F83" s="6"/>
    </row>
    <row r="84" spans="1:16">
      <c r="B84" s="6"/>
      <c r="E84" s="29"/>
      <c r="F84" s="6"/>
    </row>
    <row r="85" spans="1:16">
      <c r="B85" s="6"/>
      <c r="E85" s="29"/>
      <c r="F85" s="6"/>
    </row>
    <row r="86" spans="1:16">
      <c r="B86" s="6"/>
      <c r="E86" s="29"/>
      <c r="F86" s="6"/>
    </row>
    <row r="87" spans="1:16">
      <c r="B87" s="6"/>
      <c r="E87" s="29"/>
      <c r="F87" s="6"/>
    </row>
    <row r="88" spans="1:16">
      <c r="B88" s="6"/>
      <c r="E88" s="29"/>
      <c r="F88" s="6"/>
    </row>
    <row r="89" spans="1:16">
      <c r="B89" s="6"/>
      <c r="E89" s="29"/>
      <c r="F89" s="6"/>
    </row>
    <row r="90" spans="1:16">
      <c r="B90" s="6"/>
      <c r="E90" s="29"/>
      <c r="F90" s="6"/>
    </row>
    <row r="91" spans="1:16">
      <c r="B91" s="6"/>
      <c r="E91" s="29"/>
      <c r="F91" s="6"/>
    </row>
    <row r="92" spans="1:16">
      <c r="B92" s="6"/>
      <c r="E92" s="29"/>
      <c r="F92" s="6"/>
    </row>
    <row r="93" spans="1:16">
      <c r="B93" s="6"/>
      <c r="E93" s="29"/>
      <c r="F93" s="6"/>
    </row>
    <row r="94" spans="1:16">
      <c r="B94" s="6"/>
      <c r="E94" s="29"/>
      <c r="F94" s="6"/>
    </row>
    <row r="95" spans="1:16">
      <c r="B95" s="6"/>
      <c r="E95" s="29"/>
      <c r="F95" s="6"/>
    </row>
    <row r="96" spans="1:16">
      <c r="B96" s="6"/>
      <c r="E96" s="29"/>
      <c r="F96" s="6"/>
    </row>
    <row r="97" spans="2:6">
      <c r="B97" s="6"/>
      <c r="E97" s="29"/>
      <c r="F97" s="6"/>
    </row>
    <row r="98" spans="2:6">
      <c r="B98" s="6"/>
      <c r="E98" s="29"/>
      <c r="F98" s="6"/>
    </row>
    <row r="99" spans="2:6">
      <c r="B99" s="6"/>
      <c r="E99" s="29"/>
      <c r="F99" s="6"/>
    </row>
    <row r="100" spans="2:6">
      <c r="B100" s="6"/>
      <c r="E100" s="29"/>
      <c r="F100" s="6"/>
    </row>
    <row r="101" spans="2:6">
      <c r="B101" s="6"/>
      <c r="E101" s="29"/>
      <c r="F101" s="6"/>
    </row>
    <row r="102" spans="2:6">
      <c r="B102" s="6"/>
      <c r="E102" s="29"/>
      <c r="F102" s="6"/>
    </row>
    <row r="103" spans="2:6">
      <c r="B103" s="6"/>
      <c r="E103" s="29"/>
      <c r="F103" s="6"/>
    </row>
    <row r="104" spans="2:6">
      <c r="B104" s="6"/>
      <c r="E104" s="29"/>
      <c r="F104" s="6"/>
    </row>
    <row r="105" spans="2:6">
      <c r="B105" s="6"/>
      <c r="E105" s="29"/>
      <c r="F105" s="6"/>
    </row>
    <row r="106" spans="2:6">
      <c r="B106" s="6"/>
      <c r="E106" s="29"/>
      <c r="F106" s="6"/>
    </row>
    <row r="107" spans="2:6">
      <c r="B107" s="6"/>
      <c r="E107" s="29"/>
      <c r="F107" s="6"/>
    </row>
    <row r="108" spans="2:6">
      <c r="B108" s="6"/>
      <c r="E108" s="29"/>
      <c r="F108" s="6"/>
    </row>
    <row r="109" spans="2:6">
      <c r="B109" s="6"/>
      <c r="E109" s="29"/>
      <c r="F109" s="6"/>
    </row>
    <row r="110" spans="2:6">
      <c r="B110" s="6"/>
      <c r="E110" s="29"/>
      <c r="F110" s="6"/>
    </row>
    <row r="111" spans="2:6">
      <c r="B111" s="6"/>
      <c r="E111" s="29"/>
      <c r="F111" s="6"/>
    </row>
    <row r="112" spans="2:6">
      <c r="B112" s="6"/>
      <c r="E112" s="29"/>
      <c r="F112" s="6"/>
    </row>
    <row r="113" spans="2:6">
      <c r="B113" s="6"/>
      <c r="E113" s="29"/>
      <c r="F113" s="6"/>
    </row>
    <row r="114" spans="2:6">
      <c r="B114" s="6"/>
      <c r="E114" s="29"/>
      <c r="F114" s="6"/>
    </row>
    <row r="115" spans="2:6">
      <c r="B115" s="6"/>
      <c r="E115" s="29"/>
      <c r="F115" s="6"/>
    </row>
    <row r="116" spans="2:6">
      <c r="B116" s="6"/>
      <c r="E116" s="29"/>
      <c r="F116" s="6"/>
    </row>
    <row r="117" spans="2:6">
      <c r="B117" s="6"/>
      <c r="E117" s="29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</sheetData>
  <phoneticPr fontId="8" type="noConversion"/>
  <hyperlinks>
    <hyperlink ref="P60" r:id="rId1" display="http://vsolj.cetus-net.org/no47.pdf" xr:uid="{00000000-0004-0000-0300-000000000000}"/>
    <hyperlink ref="P63" r:id="rId2" display="http://vsolj.cetus-net.org/no39.pdf" xr:uid="{00000000-0004-0000-0300-000001000000}"/>
    <hyperlink ref="P70" r:id="rId3" display="http://vsolj.cetus-net.org/no42.pdf" xr:uid="{00000000-0004-0000-0300-000002000000}"/>
    <hyperlink ref="P74" r:id="rId4" display="http://vsolj.cetus-net.org/no43.pdf" xr:uid="{00000000-0004-0000-0300-000003000000}"/>
    <hyperlink ref="P77" r:id="rId5" display="http://vsolj.cetus-net.org/no45.pdf" xr:uid="{00000000-0004-0000-0300-000004000000}"/>
    <hyperlink ref="P78" r:id="rId6" display="http://vsolj.cetus-net.org/no45.pdf" xr:uid="{00000000-0004-0000-0300-000005000000}"/>
    <hyperlink ref="P79" r:id="rId7" display="http://vsolj.cetus-net.org/no45.pdf" xr:uid="{00000000-0004-0000-0300-000006000000}"/>
    <hyperlink ref="P37" r:id="rId8" display="http://www.aavso.org/sites/default/files/jaavso/v36n2/186.pdf" xr:uid="{00000000-0004-0000-0300-000007000000}"/>
    <hyperlink ref="P38" r:id="rId9" display="http://www.aavso.org/sites/default/files/jaavso/v36n2/186.pdf" xr:uid="{00000000-0004-0000-0300-000008000000}"/>
    <hyperlink ref="P39" r:id="rId10" display="http://www.aavso.org/sites/default/files/jaavso/v36n2/186.pdf" xr:uid="{00000000-0004-0000-0300-000009000000}"/>
    <hyperlink ref="P40" r:id="rId11" display="http://www.aavso.org/sites/default/files/jaavso/v37n1/44.pdf" xr:uid="{00000000-0004-0000-0300-00000A000000}"/>
    <hyperlink ref="P41" r:id="rId12" display="http://www.aavso.org/sites/default/files/jaavso/v37n1/44.pdf" xr:uid="{00000000-0004-0000-0300-00000B000000}"/>
    <hyperlink ref="P48" r:id="rId13" display="http://www.bav-astro.de/sfs/BAVM_link.php?BAVMnr=228" xr:uid="{00000000-0004-0000-0300-00000C000000}"/>
    <hyperlink ref="P49" r:id="rId14" display="http://var.astro.cz/oejv/issues/oejv0160.pdf" xr:uid="{00000000-0004-0000-03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2024-02-15T04:36:31Z</dcterms:modified>
</cp:coreProperties>
</file>