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885BF06-84A4-4E57-BB9C-9C0E3B81EC3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A21" i="1"/>
  <c r="H20" i="1"/>
  <c r="C21" i="1"/>
  <c r="G11" i="1"/>
  <c r="F11" i="1"/>
  <c r="E21" i="1"/>
  <c r="F21" i="1"/>
  <c r="G21" i="1"/>
  <c r="H21" i="1"/>
  <c r="E14" i="1"/>
  <c r="E15" i="1" s="1"/>
  <c r="C17" i="1"/>
  <c r="Q21" i="1"/>
  <c r="C12" i="1"/>
  <c r="C16" i="1" l="1"/>
  <c r="D18" i="1" s="1"/>
  <c r="C11" i="1"/>
  <c r="O22" i="1" l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<sst xmlns="http://schemas.openxmlformats.org/spreadsheetml/2006/main" count="52" uniqueCount="49">
  <si>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</si>
  <si>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</si>
  <si>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</si>
  <si>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</si>
  <si>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</si>
  <si>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</si>
  <si>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</si>
  <si>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</si>
  <si>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</si>
  <si>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</si>
  <si>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</si>
  <si>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</si>
  <si>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</si>
  <si>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</si>
  <si>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</si>
  <si>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</si>
  <si>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</si>
  <si>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</si>
  <si>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</si>
  <si>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</si>
  <si>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</si>
  <si>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</si>
  <si>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</si>
  <si>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</si>
  <si>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</si>
  <si>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</si>
  <si>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</si>
  <si>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</si>
  <si>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</si>
  <si>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</si>
  <si>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</si>
  <si>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</si>
  <si>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</si>
  <si>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</si>
  <si>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</si>
  <si>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</si>
  <si>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</si>
  <si>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</si>
  <si>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</si>
  <si>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</si>
  <si>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OEJV</t>
  </si>
  <si>
    <t>EG Hya</t>
  </si>
  <si>
    <t>EG Hya / GSC 7235-0008</t>
  </si>
  <si>
    <t>EW</t>
  </si>
  <si>
    <t>Malkov</t>
  </si>
  <si>
    <t>OEJV 0160</t>
  </si>
  <si>
    <t>I</t>
  </si>
  <si>
    <t>G7235-0008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</si>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</sst>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EG Hya - O-C Diagr.</a:t>
            </a:r>
          </a:p>
        </c:rich>
      </c:tx>
      <c:layout>
        <c:manualLayout>
          <c:xMode val="edge"/>
          <c:yMode val="edge"/>
          <c:x val="0.3849624060150376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46638.5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C4-48E8-908C-3F8C4E48C50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46638.5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-0.13982500000565778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C4-48E8-908C-3F8C4E48C50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46638.5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C4-48E8-908C-3F8C4E48C50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46638.5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C4-48E8-908C-3F8C4E48C50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46638.5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C4-48E8-908C-3F8C4E48C50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46638.5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C4-48E8-908C-3F8C4E48C50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46638.5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9C4-48E8-908C-3F8C4E48C50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46638.5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-0.13982500000565778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9C4-48E8-908C-3F8C4E48C50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46638.5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9C4-48E8-908C-3F8C4E48C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9957712"/>
        <c:axId val="1"/>
      </c:scatterChart>
      <c:valAx>
        <c:axId val="599957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9957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48120300751881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0</xdr:row>
      <xdr:rowOff>0</xdr:rowOff>
    </xdr:from>
    <xdr:to>
      <xdr:col>16</xdr:col>
      <xdr:colOff>371475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00A8BD7-17E7-2E5B-6311-FCA7DA4F73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23</v>
      </c>
      <c r="B2" t="s">
        <v>43</v>
      </c>
      <c r="C2" s="3"/>
      <c r="D2" s="3"/>
      <c r="E2" s="10" t="s">
        <v>41</v>
      </c>
      <c r="F2" t="s">
        <v>47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34">
        <v>27889.257000000001</v>
      </c>
      <c r="D7" s="30" t="s">
        <v>44</v>
      </c>
    </row>
    <row r="8" spans="1:7" x14ac:dyDescent="0.2">
      <c r="A8" t="s">
        <v>3</v>
      </c>
      <c r="C8" s="34">
        <v>0.61133000000000004</v>
      </c>
      <c r="D8" s="30" t="s">
        <v>44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-2.9980595432026713E-6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60355.735195717592</v>
      </c>
    </row>
    <row r="15" spans="1:7" x14ac:dyDescent="0.2">
      <c r="A15" s="12" t="s">
        <v>17</v>
      </c>
      <c r="B15" s="10"/>
      <c r="C15" s="13">
        <f ca="1">(C7+C11)+(C8+C12)*INT(MAX(F21:F3533))</f>
        <v>56400.325716499028</v>
      </c>
      <c r="D15" s="14" t="s">
        <v>37</v>
      </c>
      <c r="E15" s="15">
        <f ca="1">ROUND(2*(E14-$C$7)/$C$8,0)/2+E13</f>
        <v>53109</v>
      </c>
    </row>
    <row r="16" spans="1:7" x14ac:dyDescent="0.2">
      <c r="A16" s="16" t="s">
        <v>4</v>
      </c>
      <c r="B16" s="10"/>
      <c r="C16" s="17">
        <f ca="1">+C8+C12</f>
        <v>0.61132700194045686</v>
      </c>
      <c r="D16" s="14" t="s">
        <v>38</v>
      </c>
      <c r="E16" s="24">
        <f ca="1">ROUND(2*(E14-$C$15)/$C$16,0)/2+E13</f>
        <v>6471</v>
      </c>
    </row>
    <row r="17" spans="1:18" ht="13.5" thickBot="1" x14ac:dyDescent="0.25">
      <c r="A17" s="14" t="s">
        <v>28</v>
      </c>
      <c r="B17" s="10"/>
      <c r="C17" s="10">
        <f>COUNT(C21:C2191)</f>
        <v>2</v>
      </c>
      <c r="D17" s="14" t="s">
        <v>32</v>
      </c>
      <c r="E17" s="18">
        <f ca="1">+$C$15+$C$16*E16-15018.5-$C$9/24</f>
        <v>45338.118579389062</v>
      </c>
    </row>
    <row r="18" spans="1:18" ht="14.25" thickTop="1" thickBot="1" x14ac:dyDescent="0.25">
      <c r="A18" s="16" t="s">
        <v>5</v>
      </c>
      <c r="B18" s="10"/>
      <c r="C18" s="19">
        <f ca="1">+C15</f>
        <v>56400.325716499028</v>
      </c>
      <c r="D18" s="20">
        <f ca="1">+C16</f>
        <v>0.61132700194045686</v>
      </c>
      <c r="E18" s="21" t="s">
        <v>33</v>
      </c>
    </row>
    <row r="19" spans="1:18" ht="13.5" thickTop="1" x14ac:dyDescent="0.2">
      <c r="A19" s="25" t="s">
        <v>34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Malkov</v>
      </c>
      <c r="I20" s="7" t="s">
        <v>40</v>
      </c>
      <c r="J20" s="7" t="s">
        <v>48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8" x14ac:dyDescent="0.2">
      <c r="A21" t="str">
        <f>D7</f>
        <v>Malkov</v>
      </c>
      <c r="C21" s="8">
        <f>C$7</f>
        <v>27889.257000000001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12870.757000000001</v>
      </c>
    </row>
    <row r="22" spans="1:18" x14ac:dyDescent="0.2">
      <c r="A22" s="31" t="s">
        <v>45</v>
      </c>
      <c r="B22" s="32" t="s">
        <v>46</v>
      </c>
      <c r="C22" s="33">
        <v>56400.631379999999</v>
      </c>
      <c r="D22" s="33">
        <v>2.0000000000000001E-4</v>
      </c>
      <c r="E22">
        <f>+(C22-C$7)/C$8</f>
        <v>46638.271277378823</v>
      </c>
      <c r="F22">
        <f>ROUND(2*E22,0)/2</f>
        <v>46638.5</v>
      </c>
      <c r="G22">
        <f>+C22-(C$7+F22*C$8)</f>
        <v>-0.13982500000565778</v>
      </c>
      <c r="I22">
        <f>+G22</f>
        <v>-0.13982500000565778</v>
      </c>
      <c r="O22">
        <f ca="1">+C$11+C$12*$F22</f>
        <v>-0.13982500000565778</v>
      </c>
      <c r="Q22" s="2">
        <f>+C22-15018.5</f>
        <v>41382.131379999999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2024-02-15T04:38:40Z</dcterms:modified>
</cp:coreProperties>
</file>