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C1D57AC-7FAD-4206-A366-45D42774B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6" i="1" l="1"/>
  <c r="F86" i="1" s="1"/>
  <c r="G86" i="1" s="1"/>
  <c r="Q86" i="1"/>
  <c r="E84" i="1"/>
  <c r="F84" i="1" s="1"/>
  <c r="G84" i="1" s="1"/>
  <c r="K85" i="1" s="1"/>
  <c r="Q84" i="1"/>
  <c r="E85" i="1"/>
  <c r="F85" i="1" s="1"/>
  <c r="G85" i="1" s="1"/>
  <c r="K87" i="1" s="1"/>
  <c r="Q85" i="1"/>
  <c r="E87" i="1"/>
  <c r="F87" i="1" s="1"/>
  <c r="G87" i="1" s="1"/>
  <c r="Q87" i="1"/>
  <c r="E81" i="1"/>
  <c r="F81" i="1" s="1"/>
  <c r="G81" i="1" s="1"/>
  <c r="K82" i="1" s="1"/>
  <c r="Q81" i="1"/>
  <c r="E80" i="1"/>
  <c r="F80" i="1" s="1"/>
  <c r="G80" i="1" s="1"/>
  <c r="K81" i="1" s="1"/>
  <c r="Q80" i="1"/>
  <c r="E82" i="1"/>
  <c r="F82" i="1"/>
  <c r="G82" i="1" s="1"/>
  <c r="K83" i="1" s="1"/>
  <c r="Q82" i="1"/>
  <c r="E83" i="1"/>
  <c r="F83" i="1" s="1"/>
  <c r="G83" i="1" s="1"/>
  <c r="K84" i="1" s="1"/>
  <c r="Q83" i="1"/>
  <c r="E55" i="1"/>
  <c r="F55" i="1" s="1"/>
  <c r="G55" i="1" s="1"/>
  <c r="K56" i="1" s="1"/>
  <c r="E56" i="1"/>
  <c r="F56" i="1" s="1"/>
  <c r="G56" i="1" s="1"/>
  <c r="K57" i="1" s="1"/>
  <c r="E58" i="1"/>
  <c r="F58" i="1" s="1"/>
  <c r="G58" i="1" s="1"/>
  <c r="K59" i="1" s="1"/>
  <c r="E59" i="1"/>
  <c r="F59" i="1" s="1"/>
  <c r="G59" i="1" s="1"/>
  <c r="K60" i="1" s="1"/>
  <c r="E60" i="1"/>
  <c r="F60" i="1" s="1"/>
  <c r="G60" i="1" s="1"/>
  <c r="K61" i="1" s="1"/>
  <c r="E61" i="1"/>
  <c r="F61" i="1" s="1"/>
  <c r="G61" i="1" s="1"/>
  <c r="K62" i="1" s="1"/>
  <c r="E62" i="1"/>
  <c r="F62" i="1" s="1"/>
  <c r="G62" i="1" s="1"/>
  <c r="K63" i="1" s="1"/>
  <c r="E63" i="1"/>
  <c r="F63" i="1" s="1"/>
  <c r="G63" i="1" s="1"/>
  <c r="K64" i="1" s="1"/>
  <c r="E64" i="1"/>
  <c r="F64" i="1" s="1"/>
  <c r="G64" i="1" s="1"/>
  <c r="K65" i="1" s="1"/>
  <c r="E65" i="1"/>
  <c r="F65" i="1" s="1"/>
  <c r="G65" i="1" s="1"/>
  <c r="K66" i="1" s="1"/>
  <c r="E66" i="1"/>
  <c r="F66" i="1" s="1"/>
  <c r="G66" i="1" s="1"/>
  <c r="K67" i="1" s="1"/>
  <c r="E67" i="1"/>
  <c r="F67" i="1" s="1"/>
  <c r="G67" i="1" s="1"/>
  <c r="K68" i="1" s="1"/>
  <c r="E68" i="1"/>
  <c r="F68" i="1" s="1"/>
  <c r="G68" i="1" s="1"/>
  <c r="K69" i="1" s="1"/>
  <c r="E69" i="1"/>
  <c r="F69" i="1" s="1"/>
  <c r="G69" i="1" s="1"/>
  <c r="K70" i="1" s="1"/>
  <c r="E70" i="1"/>
  <c r="F70" i="1" s="1"/>
  <c r="G70" i="1" s="1"/>
  <c r="K71" i="1" s="1"/>
  <c r="E71" i="1"/>
  <c r="F71" i="1" s="1"/>
  <c r="G71" i="1" s="1"/>
  <c r="K72" i="1" s="1"/>
  <c r="E72" i="1"/>
  <c r="F72" i="1" s="1"/>
  <c r="G72" i="1" s="1"/>
  <c r="K73" i="1" s="1"/>
  <c r="E73" i="1"/>
  <c r="F73" i="1" s="1"/>
  <c r="G73" i="1" s="1"/>
  <c r="K74" i="1" s="1"/>
  <c r="E74" i="1"/>
  <c r="F74" i="1" s="1"/>
  <c r="G74" i="1" s="1"/>
  <c r="K75" i="1" s="1"/>
  <c r="E75" i="1"/>
  <c r="F75" i="1" s="1"/>
  <c r="G75" i="1" s="1"/>
  <c r="K76" i="1" s="1"/>
  <c r="E76" i="1"/>
  <c r="F76" i="1" s="1"/>
  <c r="G76" i="1" s="1"/>
  <c r="K77" i="1" s="1"/>
  <c r="E77" i="1"/>
  <c r="F77" i="1" s="1"/>
  <c r="G77" i="1" s="1"/>
  <c r="K78" i="1" s="1"/>
  <c r="E78" i="1"/>
  <c r="F78" i="1" s="1"/>
  <c r="G78" i="1" s="1"/>
  <c r="K79" i="1" s="1"/>
  <c r="E79" i="1"/>
  <c r="F79" i="1" s="1"/>
  <c r="G79" i="1" s="1"/>
  <c r="K80" i="1" s="1"/>
  <c r="Q55" i="1"/>
  <c r="Q56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E25" i="1"/>
  <c r="F25" i="1" s="1"/>
  <c r="G25" i="1" s="1"/>
  <c r="J25" i="1" s="1"/>
  <c r="E26" i="1"/>
  <c r="E12" i="2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E31" i="1"/>
  <c r="F31" i="1" s="1"/>
  <c r="G31" i="1" s="1"/>
  <c r="J31" i="1" s="1"/>
  <c r="E32" i="1"/>
  <c r="F32" i="1" s="1"/>
  <c r="G32" i="1" s="1"/>
  <c r="J32" i="1" s="1"/>
  <c r="E33" i="1"/>
  <c r="F33" i="1" s="1"/>
  <c r="G33" i="1" s="1"/>
  <c r="J33" i="1" s="1"/>
  <c r="E34" i="1"/>
  <c r="F34" i="1" s="1"/>
  <c r="G34" i="1" s="1"/>
  <c r="J34" i="1" s="1"/>
  <c r="E35" i="1"/>
  <c r="F35" i="1" s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J39" i="1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J44" i="1" s="1"/>
  <c r="E45" i="1"/>
  <c r="F45" i="1" s="1"/>
  <c r="G45" i="1" s="1"/>
  <c r="J45" i="1" s="1"/>
  <c r="E46" i="1"/>
  <c r="E32" i="2" s="1"/>
  <c r="K48" i="1"/>
  <c r="E48" i="1"/>
  <c r="F48" i="1" s="1"/>
  <c r="G48" i="1" s="1"/>
  <c r="E21" i="1"/>
  <c r="F21" i="1"/>
  <c r="G21" i="1" s="1"/>
  <c r="E24" i="1"/>
  <c r="F24" i="1"/>
  <c r="G24" i="1"/>
  <c r="E57" i="1"/>
  <c r="F57" i="1" s="1"/>
  <c r="G57" i="1" s="1"/>
  <c r="K58" i="1" s="1"/>
  <c r="E54" i="1"/>
  <c r="E37" i="2" s="1"/>
  <c r="E47" i="1"/>
  <c r="F47" i="1" s="1"/>
  <c r="G47" i="1" s="1"/>
  <c r="E49" i="1"/>
  <c r="F49" i="1" s="1"/>
  <c r="G49" i="1" s="1"/>
  <c r="K50" i="1" s="1"/>
  <c r="E50" i="1"/>
  <c r="F50" i="1" s="1"/>
  <c r="G50" i="1" s="1"/>
  <c r="K51" i="1" s="1"/>
  <c r="E51" i="1"/>
  <c r="F51" i="1"/>
  <c r="G51" i="1" s="1"/>
  <c r="K52" i="1" s="1"/>
  <c r="E52" i="1"/>
  <c r="F52" i="1"/>
  <c r="G52" i="1" s="1"/>
  <c r="K53" i="1" s="1"/>
  <c r="E53" i="1"/>
  <c r="F53" i="1"/>
  <c r="G53" i="1" s="1"/>
  <c r="K54" i="1" s="1"/>
  <c r="Q57" i="1"/>
  <c r="D9" i="1"/>
  <c r="C9" i="1"/>
  <c r="E22" i="1"/>
  <c r="F22" i="1" s="1"/>
  <c r="G22" i="1" s="1"/>
  <c r="E23" i="1"/>
  <c r="F23" i="1" s="1"/>
  <c r="G23" i="1" s="1"/>
  <c r="F16" i="1"/>
  <c r="F17" i="1" s="1"/>
  <c r="Q22" i="1"/>
  <c r="Q23" i="1"/>
  <c r="Q24" i="1"/>
  <c r="Q47" i="1"/>
  <c r="Q48" i="1"/>
  <c r="Q50" i="1"/>
  <c r="G37" i="2"/>
  <c r="C37" i="2"/>
  <c r="G36" i="2"/>
  <c r="C36" i="2"/>
  <c r="E36" i="2"/>
  <c r="G35" i="2"/>
  <c r="C35" i="2"/>
  <c r="E35" i="2"/>
  <c r="G34" i="2"/>
  <c r="C34" i="2"/>
  <c r="E34" i="2"/>
  <c r="G43" i="2"/>
  <c r="C43" i="2"/>
  <c r="G33" i="2"/>
  <c r="C33" i="2"/>
  <c r="E33" i="2"/>
  <c r="G42" i="2"/>
  <c r="C42" i="2"/>
  <c r="G41" i="2"/>
  <c r="C41" i="2"/>
  <c r="E41" i="2"/>
  <c r="G32" i="2"/>
  <c r="C32" i="2"/>
  <c r="G31" i="2"/>
  <c r="C31" i="2"/>
  <c r="G30" i="2"/>
  <c r="C30" i="2"/>
  <c r="E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E24" i="2"/>
  <c r="G23" i="2"/>
  <c r="C23" i="2"/>
  <c r="G22" i="2"/>
  <c r="C22" i="2"/>
  <c r="G21" i="2"/>
  <c r="C21" i="2"/>
  <c r="G20" i="2"/>
  <c r="C20" i="2"/>
  <c r="E20" i="2"/>
  <c r="G19" i="2"/>
  <c r="C19" i="2"/>
  <c r="G18" i="2"/>
  <c r="C18" i="2"/>
  <c r="G17" i="2"/>
  <c r="C17" i="2"/>
  <c r="G16" i="2"/>
  <c r="C16" i="2"/>
  <c r="E16" i="2"/>
  <c r="G15" i="2"/>
  <c r="C15" i="2"/>
  <c r="G14" i="2"/>
  <c r="C14" i="2"/>
  <c r="G13" i="2"/>
  <c r="C13" i="2"/>
  <c r="E13" i="2"/>
  <c r="G12" i="2"/>
  <c r="C12" i="2"/>
  <c r="G11" i="2"/>
  <c r="C11" i="2"/>
  <c r="G40" i="2"/>
  <c r="C40" i="2"/>
  <c r="E40" i="2"/>
  <c r="G39" i="2"/>
  <c r="C39" i="2"/>
  <c r="E39" i="2"/>
  <c r="G38" i="2"/>
  <c r="C38" i="2"/>
  <c r="E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43" i="2"/>
  <c r="B43" i="2"/>
  <c r="D43" i="2"/>
  <c r="A43" i="2"/>
  <c r="H33" i="2"/>
  <c r="B33" i="2"/>
  <c r="D33" i="2"/>
  <c r="A33" i="2"/>
  <c r="H42" i="2"/>
  <c r="B42" i="2"/>
  <c r="D42" i="2"/>
  <c r="A42" i="2"/>
  <c r="H41" i="2"/>
  <c r="B41" i="2"/>
  <c r="D41" i="2"/>
  <c r="A41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40" i="2"/>
  <c r="B40" i="2"/>
  <c r="D40" i="2"/>
  <c r="A40" i="2"/>
  <c r="H39" i="2"/>
  <c r="B39" i="2"/>
  <c r="D39" i="2"/>
  <c r="A39" i="2"/>
  <c r="H38" i="2"/>
  <c r="B38" i="2"/>
  <c r="D38" i="2"/>
  <c r="A38" i="2"/>
  <c r="Q51" i="1"/>
  <c r="Q52" i="1"/>
  <c r="Q53" i="1"/>
  <c r="Q54" i="1"/>
  <c r="K49" i="1"/>
  <c r="Q49" i="1"/>
  <c r="C17" i="1"/>
  <c r="Q25" i="1"/>
  <c r="Q26" i="1"/>
  <c r="Q28" i="1"/>
  <c r="Q29" i="1"/>
  <c r="Q31" i="1"/>
  <c r="Q32" i="1"/>
  <c r="Q33" i="1"/>
  <c r="Q34" i="1"/>
  <c r="Q35" i="1"/>
  <c r="Q36" i="1"/>
  <c r="Q37" i="1"/>
  <c r="Q39" i="1"/>
  <c r="Q42" i="1"/>
  <c r="Q46" i="1"/>
  <c r="Q27" i="1"/>
  <c r="Q30" i="1"/>
  <c r="Q38" i="1"/>
  <c r="Q40" i="1"/>
  <c r="Q41" i="1"/>
  <c r="Q43" i="1"/>
  <c r="Q44" i="1"/>
  <c r="Q45" i="1"/>
  <c r="Q21" i="1"/>
  <c r="E19" i="2" l="1"/>
  <c r="E18" i="2"/>
  <c r="E11" i="2"/>
  <c r="E22" i="2"/>
  <c r="F54" i="1"/>
  <c r="G54" i="1" s="1"/>
  <c r="K55" i="1" s="1"/>
  <c r="E26" i="2"/>
  <c r="E14" i="2"/>
  <c r="E25" i="2"/>
  <c r="E28" i="2"/>
  <c r="E43" i="2"/>
  <c r="F46" i="1"/>
  <c r="G46" i="1" s="1"/>
  <c r="F26" i="1"/>
  <c r="G26" i="1" s="1"/>
  <c r="E23" i="2"/>
  <c r="E42" i="2"/>
  <c r="E17" i="2"/>
  <c r="E31" i="2"/>
  <c r="E15" i="2"/>
  <c r="E29" i="2"/>
  <c r="K86" i="1"/>
  <c r="E21" i="2"/>
  <c r="C12" i="1"/>
  <c r="C11" i="1"/>
  <c r="O77" i="1" l="1"/>
  <c r="O28" i="1"/>
  <c r="O72" i="1"/>
  <c r="O39" i="1"/>
  <c r="O46" i="1"/>
  <c r="O57" i="1"/>
  <c r="O75" i="1"/>
  <c r="O56" i="1"/>
  <c r="O32" i="1"/>
  <c r="O66" i="1"/>
  <c r="O83" i="1"/>
  <c r="O22" i="1"/>
  <c r="O78" i="1"/>
  <c r="O68" i="1"/>
  <c r="O79" i="1"/>
  <c r="O26" i="1"/>
  <c r="O34" i="1"/>
  <c r="O62" i="1"/>
  <c r="O37" i="1"/>
  <c r="O55" i="1"/>
  <c r="O49" i="1"/>
  <c r="O65" i="1"/>
  <c r="O27" i="1"/>
  <c r="O29" i="1"/>
  <c r="O73" i="1"/>
  <c r="O31" i="1"/>
  <c r="O41" i="1"/>
  <c r="O69" i="1"/>
  <c r="O51" i="1"/>
  <c r="O42" i="1"/>
  <c r="O54" i="1"/>
  <c r="O21" i="1"/>
  <c r="O35" i="1"/>
  <c r="O81" i="1"/>
  <c r="O60" i="1"/>
  <c r="O25" i="1"/>
  <c r="O71" i="1"/>
  <c r="O64" i="1"/>
  <c r="O63" i="1"/>
  <c r="O86" i="1"/>
  <c r="O38" i="1"/>
  <c r="O61" i="1"/>
  <c r="O74" i="1"/>
  <c r="O36" i="1"/>
  <c r="O24" i="1"/>
  <c r="O53" i="1"/>
  <c r="O50" i="1"/>
  <c r="O87" i="1"/>
  <c r="O67" i="1"/>
  <c r="O47" i="1"/>
  <c r="O33" i="1"/>
  <c r="O40" i="1"/>
  <c r="O76" i="1"/>
  <c r="O85" i="1"/>
  <c r="O70" i="1"/>
  <c r="O23" i="1"/>
  <c r="O30" i="1"/>
  <c r="O48" i="1"/>
  <c r="O84" i="1"/>
  <c r="O45" i="1"/>
  <c r="O58" i="1"/>
  <c r="O59" i="1"/>
  <c r="O44" i="1"/>
  <c r="O43" i="1"/>
  <c r="O52" i="1"/>
  <c r="O80" i="1"/>
  <c r="C15" i="1"/>
  <c r="F18" i="1" s="1"/>
  <c r="F19" i="1" s="1"/>
  <c r="O82" i="1"/>
  <c r="C16" i="1"/>
  <c r="D18" i="1" s="1"/>
  <c r="J26" i="1"/>
  <c r="I47" i="1"/>
  <c r="J46" i="1"/>
  <c r="C18" i="1" l="1"/>
</calcChain>
</file>

<file path=xl/sharedStrings.xml><?xml version="1.0" encoding="utf-8"?>
<sst xmlns="http://schemas.openxmlformats.org/spreadsheetml/2006/main" count="486" uniqueCount="185">
  <si>
    <t>VSB-66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</si>
  <si>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</si>
  <si>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</si>
  <si>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</si>
  <si>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</si>
  <si>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</si>
  <si>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</si>
  <si>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</si>
  <si>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</si>
  <si>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</si>
  <si>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</si>
  <si>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</si>
  <si>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</si>
  <si>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</si>
  <si>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</si>
  <si>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</si>
  <si>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</si>
  <si>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</si>
  <si>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</si>
  <si>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</si>
  <si>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</si>
  <si>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</si>
  <si>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</si>
  <si>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</si>
  <si>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</si>
  <si>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</si>
  <si>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</si>
  <si>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</si>
  <si>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</si>
  <si>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</si>
  <si>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EA/KE</t>
  </si>
  <si>
    <t>1997MNRAS.286..229C</t>
  </si>
  <si>
    <t>I</t>
  </si>
  <si>
    <t>II</t>
  </si>
  <si>
    <t>Candy &amp; Candy</t>
  </si>
  <si>
    <t>Candy and Candy say EW -- but invalid WD analysis (partial ecl)</t>
  </si>
  <si>
    <t># of data points:</t>
  </si>
  <si>
    <t>FO Hya / GSC 06053-00020</t>
  </si>
  <si>
    <t>My time zone &gt;&gt;&gt;&gt;&gt;</t>
  </si>
  <si>
    <t>(PST=8, PDT=MDT=7, MDT=CST=6, etc.)</t>
  </si>
  <si>
    <t>JD today</t>
  </si>
  <si>
    <t>New Cycle</t>
  </si>
  <si>
    <t>Next ToM</t>
  </si>
  <si>
    <t>IBVS 5809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</si>
  <si>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</si>
  <si>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</si>
  <si>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</si>
  <si>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</si>
  <si>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</si>
  <si>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</si>
  <si>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</si>
  <si>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</si>
  <si>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</si>
  <si>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</si>
  <si>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</si>
  <si>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</si>
  <si>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2431216.17 </t>
  </si>
  <si>
    <t> 05.05.1944 16:04 </t>
  </si>
  <si>
    <t> 0.02 </t>
  </si>
  <si>
    <t>V </t>
  </si>
  <si>
    <t> W.Zessewitsch </t>
  </si>
  <si>
    <t> IODE 4.2.153 </t>
  </si>
  <si>
    <t>2431224.21 </t>
  </si>
  <si>
    <t> 13.05.1944 17:02 </t>
  </si>
  <si>
    <t> -0.05 </t>
  </si>
  <si>
    <t>2431231.23 </t>
  </si>
  <si>
    <t> 20.05.1944 17:31 </t>
  </si>
  <si>
    <t> 0.01 </t>
  </si>
  <si>
    <t>2444618.2344 </t>
  </si>
  <si>
    <t> 13.01.1981 17:37 </t>
  </si>
  <si>
    <t> -6.3866 </t>
  </si>
  <si>
    <t>E </t>
  </si>
  <si>
    <t>?</t>
  </si>
  <si>
    <t> M.Candy&amp;B.Candy </t>
  </si>
  <si>
    <t> MN 286.229 </t>
  </si>
  <si>
    <t>2444620.1111 </t>
  </si>
  <si>
    <t> 15.01.1981 14:39 </t>
  </si>
  <si>
    <t> -6.2484 </t>
  </si>
  <si>
    <t>2444632.09 </t>
  </si>
  <si>
    <t> 27.01.1981 14:09 </t>
  </si>
  <si>
    <t> -6.44 </t>
  </si>
  <si>
    <t>2444632.3232 </t>
  </si>
  <si>
    <t> 27.01.1981 19:45 </t>
  </si>
  <si>
    <t> -6.2058 </t>
  </si>
  <si>
    <t>2444634.2005 </t>
  </si>
  <si>
    <t> 29.01.1981 16:48 </t>
  </si>
  <si>
    <t> -6.6465 </t>
  </si>
  <si>
    <t>2444638.19 </t>
  </si>
  <si>
    <t> 02.02.1981 16:33 </t>
  </si>
  <si>
    <t> -6.71 </t>
  </si>
  <si>
    <t>2444640.3051 </t>
  </si>
  <si>
    <t> 04.02.1981 19:19 </t>
  </si>
  <si>
    <t> -6.9164 </t>
  </si>
  <si>
    <t>2444642.1827 </t>
  </si>
  <si>
    <t> 06.02.1981 16:23 </t>
  </si>
  <si>
    <t> -6.7773 </t>
  </si>
  <si>
    <t>2444649.2271 </t>
  </si>
  <si>
    <t> 13.02.1981 17:27 </t>
  </si>
  <si>
    <t> -6.6869 </t>
  </si>
  <si>
    <t>2444656.2698 </t>
  </si>
  <si>
    <t> 20.02.1981 18:28 </t>
  </si>
  <si>
    <t> -6.5982 </t>
  </si>
  <si>
    <t>2444659.0890 </t>
  </si>
  <si>
    <t> 23.02.1981 14:08 </t>
  </si>
  <si>
    <t> -6.6765 </t>
  </si>
  <si>
    <t>2446137.2497 </t>
  </si>
  <si>
    <t> 12.03.1985 17:59 </t>
  </si>
  <si>
    <t> -6.8203 </t>
  </si>
  <si>
    <t>2446138.1905 </t>
  </si>
  <si>
    <t> 13.03.1985 16:34 </t>
  </si>
  <si>
    <t> -7.0385 </t>
  </si>
  <si>
    <t>2446144.07 </t>
  </si>
  <si>
    <t> 19.03.1985 13:40 </t>
  </si>
  <si>
    <t> -6.95 </t>
  </si>
  <si>
    <t>2446144.2984 </t>
  </si>
  <si>
    <t> 19.03.1985 19:09 </t>
  </si>
  <si>
    <t> -6.7256 </t>
  </si>
  <si>
    <t>2447970.18 </t>
  </si>
  <si>
    <t> 19.03.1990 16:19 </t>
  </si>
  <si>
    <t> -6.85 </t>
  </si>
  <si>
    <t>2447971.11 </t>
  </si>
  <si>
    <t> 20.03.1990 14:38 </t>
  </si>
  <si>
    <t> -7.08 </t>
  </si>
  <si>
    <t>2447974.1594 </t>
  </si>
  <si>
    <t> 23.03.1990 15:49 </t>
  </si>
  <si>
    <t> -6.9256 </t>
  </si>
  <si>
    <t>2448300.27 </t>
  </si>
  <si>
    <t> 12.02.1991 18:28 </t>
  </si>
  <si>
    <t> -7.07 </t>
  </si>
  <si>
    <t>2448301.21 </t>
  </si>
  <si>
    <t> 13.02.1991 17:02 </t>
  </si>
  <si>
    <t> -7.29 </t>
  </si>
  <si>
    <t>2448302.14 </t>
  </si>
  <si>
    <t> 14.02.1991 15:21 </t>
  </si>
  <si>
    <t> -7.52 </t>
  </si>
  <si>
    <t>2448303.3203 </t>
  </si>
  <si>
    <t> 15.02.1991 19:41 </t>
  </si>
  <si>
    <t> -7.5002 </t>
  </si>
  <si>
    <t>2450189.003 </t>
  </si>
  <si>
    <t> 15.04.1996 12:04 </t>
  </si>
  <si>
    <t> -7.510 </t>
  </si>
  <si>
    <t>C </t>
  </si>
  <si>
    <t> K.Nagai </t>
  </si>
  <si>
    <t>VSB 47 </t>
  </si>
  <si>
    <t>2452347.1433 </t>
  </si>
  <si>
    <t> 13.03.2002 15:26 </t>
  </si>
  <si>
    <t> -7.4282 </t>
  </si>
  <si>
    <t> Kiyota </t>
  </si>
  <si>
    <t>VSB 40 </t>
  </si>
  <si>
    <t>2453499.4290 </t>
  </si>
  <si>
    <t> 08.05.2005 22:17 </t>
  </si>
  <si>
    <t> -7.7680 </t>
  </si>
  <si>
    <t> P.Sobotka (ESA INTEGRAL) </t>
  </si>
  <si>
    <t>IBVS 5809 </t>
  </si>
  <si>
    <t>2454115.2626 </t>
  </si>
  <si>
    <t> 14.01.2007 18:18 </t>
  </si>
  <si>
    <t> -7.3634 </t>
  </si>
  <si>
    <t>Ic</t>
  </si>
  <si>
    <t> K.Nakajima </t>
  </si>
  <si>
    <t>VSB 46 </t>
  </si>
  <si>
    <t>2456015.31885 </t>
  </si>
  <si>
    <t> 28.03.2012 19:39 </t>
  </si>
  <si>
    <t> -7.48765 </t>
  </si>
  <si>
    <t> M.Lehky </t>
  </si>
  <si>
    <t>OEJV 0160 </t>
  </si>
  <si>
    <t>2456015.31897 </t>
  </si>
  <si>
    <t> -7.48753 </t>
  </si>
  <si>
    <t>R</t>
  </si>
  <si>
    <t>2456015.31947 </t>
  </si>
  <si>
    <t> 28.03.2012 19:40 </t>
  </si>
  <si>
    <t> -7.48703 </t>
  </si>
  <si>
    <t>B</t>
  </si>
  <si>
    <t>2456015.31986 </t>
  </si>
  <si>
    <t> -7.48664 </t>
  </si>
  <si>
    <t>BAD?</t>
  </si>
  <si>
    <t>Start of linear fit &gt;&gt;&gt;&gt;&gt;&gt;&gt;&gt;&gt;&gt;&gt;&gt;&gt;&gt;&gt;&gt;&gt;&gt;&gt;&gt;&gt;</t>
  </si>
  <si>
    <t>Add cycle</t>
  </si>
  <si>
    <t>Old Cycle</t>
  </si>
  <si>
    <t>OEJV 0181</t>
  </si>
  <si>
    <t>VSB 067</t>
  </si>
  <si>
    <t>cG</t>
  </si>
  <si>
    <t>VSB 069</t>
  </si>
  <si>
    <t>JBAV, 55</t>
  </si>
  <si>
    <t>JBAV, 63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</si>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</sst>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16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>
      <alignment vertical="top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>
      <alignment vertical="top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1" fillId="0" borderId="0" xfId="0" applyFont="1">
      <alignment vertical="top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Hya - O-C Diagr.</a:t>
            </a:r>
          </a:p>
        </c:rich>
      </c:tx>
      <c:layout>
        <c:manualLayout>
          <c:xMode val="edge"/>
          <c:yMode val="edge"/>
          <c:x val="0.3766237174898592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3387818482885"/>
          <c:y val="0.14076246334310852"/>
          <c:w val="0.8084421992648824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2.9053400001430418E-2</c:v>
                </c:pt>
                <c:pt idx="1">
                  <c:v>2.9053400001430418E-2</c:v>
                </c:pt>
                <c:pt idx="2">
                  <c:v>2.9053400001430418E-2</c:v>
                </c:pt>
                <c:pt idx="3">
                  <c:v>2.9053400001430401E-2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5B-476C-A339-2B601CB17F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6">
                  <c:v>1.6484399995533749E-2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5B-476C-A339-2B601CB17F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1.4705200002936181E-2</c:v>
                </c:pt>
                <c:pt idx="5">
                  <c:v>1.3176799999200739E-2</c:v>
                </c:pt>
                <c:pt idx="6">
                  <c:v>1.8370749996392988E-2</c:v>
                </c:pt>
                <c:pt idx="7">
                  <c:v>1.6792199996416457E-2</c:v>
                </c:pt>
                <c:pt idx="8">
                  <c:v>1.5863799999351613E-2</c:v>
                </c:pt>
                <c:pt idx="9">
                  <c:v>1.4128449998679571E-2</c:v>
                </c:pt>
                <c:pt idx="10">
                  <c:v>1.6221499994571786E-2</c:v>
                </c:pt>
                <c:pt idx="11">
                  <c:v>1.5593099997204263E-2</c:v>
                </c:pt>
                <c:pt idx="12">
                  <c:v>1.663659999758238E-2</c:v>
                </c:pt>
                <c:pt idx="13">
                  <c:v>1.5980099997250363E-2</c:v>
                </c:pt>
                <c:pt idx="14">
                  <c:v>1.7837499995948747E-2</c:v>
                </c:pt>
                <c:pt idx="15">
                  <c:v>1.2786699997377582E-2</c:v>
                </c:pt>
                <c:pt idx="16">
                  <c:v>1.4472499999101274E-2</c:v>
                </c:pt>
                <c:pt idx="17">
                  <c:v>2.4508750000677537E-2</c:v>
                </c:pt>
                <c:pt idx="18">
                  <c:v>1.8130199998267926E-2</c:v>
                </c:pt>
                <c:pt idx="19">
                  <c:v>2.6946849997329991E-2</c:v>
                </c:pt>
                <c:pt idx="20">
                  <c:v>1.78326500026742E-2</c:v>
                </c:pt>
                <c:pt idx="21">
                  <c:v>1.5111499997146893E-2</c:v>
                </c:pt>
                <c:pt idx="22">
                  <c:v>1.8305549994693138E-2</c:v>
                </c:pt>
                <c:pt idx="23">
                  <c:v>1.9191349994798657E-2</c:v>
                </c:pt>
                <c:pt idx="24">
                  <c:v>1.0077150000142865E-2</c:v>
                </c:pt>
                <c:pt idx="25">
                  <c:v>1.6484399995533749E-2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5B-476C-A339-2B601CB17F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7">
                  <c:v>0</c:v>
                </c:pt>
                <c:pt idx="28">
                  <c:v>0</c:v>
                </c:pt>
                <c:pt idx="29">
                  <c:v>6.3157999975373968E-3</c:v>
                </c:pt>
                <c:pt idx="30">
                  <c:v>1.5779150002344977E-2</c:v>
                </c:pt>
                <c:pt idx="31">
                  <c:v>9.2240000012679957E-3</c:v>
                </c:pt>
                <c:pt idx="32">
                  <c:v>9.3439999982365407E-3</c:v>
                </c:pt>
                <c:pt idx="33">
                  <c:v>9.8440000001573935E-3</c:v>
                </c:pt>
                <c:pt idx="34">
                  <c:v>1.0234000001219101E-2</c:v>
                </c:pt>
                <c:pt idx="35">
                  <c:v>7.8317000006791204E-3</c:v>
                </c:pt>
                <c:pt idx="36">
                  <c:v>2.0940750000590924E-2</c:v>
                </c:pt>
                <c:pt idx="37">
                  <c:v>1.2266700003237929E-2</c:v>
                </c:pt>
                <c:pt idx="38">
                  <c:v>1.293180000357097E-2</c:v>
                </c:pt>
                <c:pt idx="39">
                  <c:v>8.8834999041864648E-3</c:v>
                </c:pt>
                <c:pt idx="40">
                  <c:v>1.008350019401405E-2</c:v>
                </c:pt>
                <c:pt idx="41">
                  <c:v>1.148350014409516E-2</c:v>
                </c:pt>
                <c:pt idx="42">
                  <c:v>1.1783500100136735E-2</c:v>
                </c:pt>
                <c:pt idx="43">
                  <c:v>1.1765498347813264E-3</c:v>
                </c:pt>
                <c:pt idx="44">
                  <c:v>1.406234988826327E-2</c:v>
                </c:pt>
                <c:pt idx="45">
                  <c:v>1.4662349800346419E-2</c:v>
                </c:pt>
                <c:pt idx="46">
                  <c:v>1.6062350216088817E-2</c:v>
                </c:pt>
                <c:pt idx="47">
                  <c:v>1.6562349832383916E-2</c:v>
                </c:pt>
                <c:pt idx="48">
                  <c:v>1.4648149874119554E-2</c:v>
                </c:pt>
                <c:pt idx="49">
                  <c:v>1.7348149944155011E-2</c:v>
                </c:pt>
                <c:pt idx="50">
                  <c:v>1.934814980631927E-2</c:v>
                </c:pt>
                <c:pt idx="51">
                  <c:v>2.2348149832396302E-2</c:v>
                </c:pt>
                <c:pt idx="52">
                  <c:v>1.0345100112317596E-2</c:v>
                </c:pt>
                <c:pt idx="53">
                  <c:v>1.1145100150315557E-2</c:v>
                </c:pt>
                <c:pt idx="54">
                  <c:v>1.1645099766610656E-2</c:v>
                </c:pt>
                <c:pt idx="55">
                  <c:v>1.3145100012479816E-2</c:v>
                </c:pt>
                <c:pt idx="56">
                  <c:v>5.2239499054849148E-3</c:v>
                </c:pt>
                <c:pt idx="57">
                  <c:v>1.1923950165510178E-2</c:v>
                </c:pt>
                <c:pt idx="58">
                  <c:v>1.3223949819803238E-2</c:v>
                </c:pt>
                <c:pt idx="59">
                  <c:v>1.5023950021713972E-2</c:v>
                </c:pt>
                <c:pt idx="60">
                  <c:v>1.5186600001470651E-2</c:v>
                </c:pt>
                <c:pt idx="61">
                  <c:v>1.9936099997721612E-2</c:v>
                </c:pt>
                <c:pt idx="62">
                  <c:v>1.3979799994558562E-2</c:v>
                </c:pt>
                <c:pt idx="63">
                  <c:v>1.7979799995373469E-2</c:v>
                </c:pt>
                <c:pt idx="64">
                  <c:v>1.7712700166157447E-2</c:v>
                </c:pt>
                <c:pt idx="65">
                  <c:v>1.5013600175734609E-2</c:v>
                </c:pt>
                <c:pt idx="66">
                  <c:v>3.8167749968124554E-2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5B-476C-A339-2B601CB17F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5B-476C-A339-2B601CB17F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5B-476C-A339-2B601CB17F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5B-476C-A339-2B601CB17F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1.5704378784141847E-2</c:v>
                </c:pt>
                <c:pt idx="1">
                  <c:v>1.5704378784141847E-2</c:v>
                </c:pt>
                <c:pt idx="2">
                  <c:v>1.5703752930090253E-2</c:v>
                </c:pt>
                <c:pt idx="3">
                  <c:v>1.5703200705927085E-2</c:v>
                </c:pt>
                <c:pt idx="4">
                  <c:v>1.4653606646460796E-2</c:v>
                </c:pt>
                <c:pt idx="5">
                  <c:v>1.4653459386683949E-2</c:v>
                </c:pt>
                <c:pt idx="6">
                  <c:v>1.465252060560656E-2</c:v>
                </c:pt>
                <c:pt idx="7">
                  <c:v>1.4652502198134455E-2</c:v>
                </c:pt>
                <c:pt idx="8">
                  <c:v>1.4652354938357608E-2</c:v>
                </c:pt>
                <c:pt idx="9">
                  <c:v>1.4652042011331813E-2</c:v>
                </c:pt>
                <c:pt idx="10">
                  <c:v>1.4651876344082861E-2</c:v>
                </c:pt>
                <c:pt idx="11">
                  <c:v>1.4651729084306016E-2</c:v>
                </c:pt>
                <c:pt idx="12">
                  <c:v>1.4651176860142844E-2</c:v>
                </c:pt>
                <c:pt idx="13">
                  <c:v>1.4650624635979674E-2</c:v>
                </c:pt>
                <c:pt idx="14">
                  <c:v>1.4650403746314405E-2</c:v>
                </c:pt>
                <c:pt idx="15">
                  <c:v>1.4534510301936998E-2</c:v>
                </c:pt>
                <c:pt idx="16">
                  <c:v>1.4534436672048576E-2</c:v>
                </c:pt>
                <c:pt idx="17">
                  <c:v>1.4533976485245934E-2</c:v>
                </c:pt>
                <c:pt idx="18">
                  <c:v>1.4533958077773829E-2</c:v>
                </c:pt>
                <c:pt idx="19">
                  <c:v>1.4390803167207897E-2</c:v>
                </c:pt>
                <c:pt idx="20">
                  <c:v>1.4390729537319475E-2</c:v>
                </c:pt>
                <c:pt idx="21">
                  <c:v>1.4390490240182102E-2</c:v>
                </c:pt>
                <c:pt idx="22">
                  <c:v>1.4364922261427302E-2</c:v>
                </c:pt>
                <c:pt idx="23">
                  <c:v>1.436484863153888E-2</c:v>
                </c:pt>
                <c:pt idx="24">
                  <c:v>1.4364775001650457E-2</c:v>
                </c:pt>
                <c:pt idx="25">
                  <c:v>1.4364682964289928E-2</c:v>
                </c:pt>
                <c:pt idx="26">
                  <c:v>1.4216834148337049E-2</c:v>
                </c:pt>
                <c:pt idx="27">
                  <c:v>1.404763266474157E-2</c:v>
                </c:pt>
                <c:pt idx="28">
                  <c:v>1.3957288791646857E-2</c:v>
                </c:pt>
                <c:pt idx="29">
                  <c:v>1.390900599231364E-2</c:v>
                </c:pt>
                <c:pt idx="30">
                  <c:v>1.3760034320562312E-2</c:v>
                </c:pt>
                <c:pt idx="31">
                  <c:v>1.3760034320562312E-2</c:v>
                </c:pt>
                <c:pt idx="32">
                  <c:v>1.3760034320562312E-2</c:v>
                </c:pt>
                <c:pt idx="33">
                  <c:v>1.3760034320562312E-2</c:v>
                </c:pt>
                <c:pt idx="34">
                  <c:v>1.3649110893653442E-2</c:v>
                </c:pt>
                <c:pt idx="35">
                  <c:v>1.3647472628636035E-2</c:v>
                </c:pt>
                <c:pt idx="36">
                  <c:v>1.3643588652021735E-2</c:v>
                </c:pt>
                <c:pt idx="37">
                  <c:v>1.3624481695976031E-2</c:v>
                </c:pt>
                <c:pt idx="38">
                  <c:v>1.3592342249679501E-2</c:v>
                </c:pt>
                <c:pt idx="39">
                  <c:v>1.3592342249679501E-2</c:v>
                </c:pt>
                <c:pt idx="40">
                  <c:v>1.3592342249679501E-2</c:v>
                </c:pt>
                <c:pt idx="41">
                  <c:v>1.3592342249679501E-2</c:v>
                </c:pt>
                <c:pt idx="42">
                  <c:v>1.3592176582430551E-2</c:v>
                </c:pt>
                <c:pt idx="43">
                  <c:v>1.3592102952542127E-2</c:v>
                </c:pt>
                <c:pt idx="44">
                  <c:v>1.3592102952542127E-2</c:v>
                </c:pt>
                <c:pt idx="45">
                  <c:v>1.3592102952542127E-2</c:v>
                </c:pt>
                <c:pt idx="46">
                  <c:v>1.3592102952542127E-2</c:v>
                </c:pt>
                <c:pt idx="47">
                  <c:v>1.3592029322653704E-2</c:v>
                </c:pt>
                <c:pt idx="48">
                  <c:v>1.3592029322653704E-2</c:v>
                </c:pt>
                <c:pt idx="49">
                  <c:v>1.3592029322653704E-2</c:v>
                </c:pt>
                <c:pt idx="50">
                  <c:v>1.3592029322653704E-2</c:v>
                </c:pt>
                <c:pt idx="51">
                  <c:v>1.3588513495481519E-2</c:v>
                </c:pt>
                <c:pt idx="52">
                  <c:v>1.3588513495481519E-2</c:v>
                </c:pt>
                <c:pt idx="53">
                  <c:v>1.3588513495481519E-2</c:v>
                </c:pt>
                <c:pt idx="54">
                  <c:v>1.3588513495481519E-2</c:v>
                </c:pt>
                <c:pt idx="55">
                  <c:v>1.3588274198344144E-2</c:v>
                </c:pt>
                <c:pt idx="56">
                  <c:v>1.3588274198344144E-2</c:v>
                </c:pt>
                <c:pt idx="57">
                  <c:v>1.3588274198344144E-2</c:v>
                </c:pt>
                <c:pt idx="58">
                  <c:v>1.3588274198344144E-2</c:v>
                </c:pt>
                <c:pt idx="59">
                  <c:v>1.3565136005907296E-2</c:v>
                </c:pt>
                <c:pt idx="60">
                  <c:v>1.3559429689554533E-2</c:v>
                </c:pt>
                <c:pt idx="61">
                  <c:v>1.3509619070036543E-2</c:v>
                </c:pt>
                <c:pt idx="62">
                  <c:v>1.3509619070036543E-2</c:v>
                </c:pt>
                <c:pt idx="63">
                  <c:v>1.3505900760671194E-2</c:v>
                </c:pt>
                <c:pt idx="64">
                  <c:v>1.3505127646842755E-2</c:v>
                </c:pt>
                <c:pt idx="65">
                  <c:v>1.3477019436937372E-2</c:v>
                </c:pt>
                <c:pt idx="66">
                  <c:v>1.3474239908649412E-2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5B-476C-A339-2B601CB17F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5B-476C-A339-2B601CB1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150400"/>
        <c:axId val="1"/>
      </c:scatterChart>
      <c:valAx>
        <c:axId val="847150400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509902171319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150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46770290077375"/>
          <c:y val="0.92375366568914952"/>
          <c:w val="0.7808448375771209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Hya - O-C Diagr.</a:t>
            </a:r>
          </a:p>
        </c:rich>
      </c:tx>
      <c:layout>
        <c:manualLayout>
          <c:xMode val="edge"/>
          <c:yMode val="edge"/>
          <c:x val="0.3776337115072933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035127795846455"/>
          <c:w val="0.805510534846029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2.9053400001430418E-2</c:v>
                </c:pt>
                <c:pt idx="1">
                  <c:v>2.9053400001430418E-2</c:v>
                </c:pt>
                <c:pt idx="2">
                  <c:v>2.9053400001430418E-2</c:v>
                </c:pt>
                <c:pt idx="3">
                  <c:v>2.9053400001430401E-2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75-4FD2-95BB-E2E1F03CFD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6">
                  <c:v>1.6484399995533749E-2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75-4FD2-95BB-E2E1F03CFD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1.4705200002936181E-2</c:v>
                </c:pt>
                <c:pt idx="5">
                  <c:v>1.3176799999200739E-2</c:v>
                </c:pt>
                <c:pt idx="6">
                  <c:v>1.8370749996392988E-2</c:v>
                </c:pt>
                <c:pt idx="7">
                  <c:v>1.6792199996416457E-2</c:v>
                </c:pt>
                <c:pt idx="8">
                  <c:v>1.5863799999351613E-2</c:v>
                </c:pt>
                <c:pt idx="9">
                  <c:v>1.4128449998679571E-2</c:v>
                </c:pt>
                <c:pt idx="10">
                  <c:v>1.6221499994571786E-2</c:v>
                </c:pt>
                <c:pt idx="11">
                  <c:v>1.5593099997204263E-2</c:v>
                </c:pt>
                <c:pt idx="12">
                  <c:v>1.663659999758238E-2</c:v>
                </c:pt>
                <c:pt idx="13">
                  <c:v>1.5980099997250363E-2</c:v>
                </c:pt>
                <c:pt idx="14">
                  <c:v>1.7837499995948747E-2</c:v>
                </c:pt>
                <c:pt idx="15">
                  <c:v>1.2786699997377582E-2</c:v>
                </c:pt>
                <c:pt idx="16">
                  <c:v>1.4472499999101274E-2</c:v>
                </c:pt>
                <c:pt idx="17">
                  <c:v>2.4508750000677537E-2</c:v>
                </c:pt>
                <c:pt idx="18">
                  <c:v>1.8130199998267926E-2</c:v>
                </c:pt>
                <c:pt idx="19">
                  <c:v>2.6946849997329991E-2</c:v>
                </c:pt>
                <c:pt idx="20">
                  <c:v>1.78326500026742E-2</c:v>
                </c:pt>
                <c:pt idx="21">
                  <c:v>1.5111499997146893E-2</c:v>
                </c:pt>
                <c:pt idx="22">
                  <c:v>1.8305549994693138E-2</c:v>
                </c:pt>
                <c:pt idx="23">
                  <c:v>1.9191349994798657E-2</c:v>
                </c:pt>
                <c:pt idx="24">
                  <c:v>1.0077150000142865E-2</c:v>
                </c:pt>
                <c:pt idx="25">
                  <c:v>1.6484399995533749E-2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75-4FD2-95BB-E2E1F03CFD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7">
                  <c:v>0</c:v>
                </c:pt>
                <c:pt idx="28">
                  <c:v>0</c:v>
                </c:pt>
                <c:pt idx="29">
                  <c:v>6.3157999975373968E-3</c:v>
                </c:pt>
                <c:pt idx="30">
                  <c:v>1.5779150002344977E-2</c:v>
                </c:pt>
                <c:pt idx="31">
                  <c:v>9.2240000012679957E-3</c:v>
                </c:pt>
                <c:pt idx="32">
                  <c:v>9.3439999982365407E-3</c:v>
                </c:pt>
                <c:pt idx="33">
                  <c:v>9.8440000001573935E-3</c:v>
                </c:pt>
                <c:pt idx="34">
                  <c:v>1.0234000001219101E-2</c:v>
                </c:pt>
                <c:pt idx="35">
                  <c:v>7.8317000006791204E-3</c:v>
                </c:pt>
                <c:pt idx="36">
                  <c:v>2.0940750000590924E-2</c:v>
                </c:pt>
                <c:pt idx="37">
                  <c:v>1.2266700003237929E-2</c:v>
                </c:pt>
                <c:pt idx="38">
                  <c:v>1.293180000357097E-2</c:v>
                </c:pt>
                <c:pt idx="39">
                  <c:v>8.8834999041864648E-3</c:v>
                </c:pt>
                <c:pt idx="40">
                  <c:v>1.008350019401405E-2</c:v>
                </c:pt>
                <c:pt idx="41">
                  <c:v>1.148350014409516E-2</c:v>
                </c:pt>
                <c:pt idx="42">
                  <c:v>1.1783500100136735E-2</c:v>
                </c:pt>
                <c:pt idx="43">
                  <c:v>1.1765498347813264E-3</c:v>
                </c:pt>
                <c:pt idx="44">
                  <c:v>1.406234988826327E-2</c:v>
                </c:pt>
                <c:pt idx="45">
                  <c:v>1.4662349800346419E-2</c:v>
                </c:pt>
                <c:pt idx="46">
                  <c:v>1.6062350216088817E-2</c:v>
                </c:pt>
                <c:pt idx="47">
                  <c:v>1.6562349832383916E-2</c:v>
                </c:pt>
                <c:pt idx="48">
                  <c:v>1.4648149874119554E-2</c:v>
                </c:pt>
                <c:pt idx="49">
                  <c:v>1.7348149944155011E-2</c:v>
                </c:pt>
                <c:pt idx="50">
                  <c:v>1.934814980631927E-2</c:v>
                </c:pt>
                <c:pt idx="51">
                  <c:v>2.2348149832396302E-2</c:v>
                </c:pt>
                <c:pt idx="52">
                  <c:v>1.0345100112317596E-2</c:v>
                </c:pt>
                <c:pt idx="53">
                  <c:v>1.1145100150315557E-2</c:v>
                </c:pt>
                <c:pt idx="54">
                  <c:v>1.1645099766610656E-2</c:v>
                </c:pt>
                <c:pt idx="55">
                  <c:v>1.3145100012479816E-2</c:v>
                </c:pt>
                <c:pt idx="56">
                  <c:v>5.2239499054849148E-3</c:v>
                </c:pt>
                <c:pt idx="57">
                  <c:v>1.1923950165510178E-2</c:v>
                </c:pt>
                <c:pt idx="58">
                  <c:v>1.3223949819803238E-2</c:v>
                </c:pt>
                <c:pt idx="59">
                  <c:v>1.5023950021713972E-2</c:v>
                </c:pt>
                <c:pt idx="60">
                  <c:v>1.5186600001470651E-2</c:v>
                </c:pt>
                <c:pt idx="61">
                  <c:v>1.9936099997721612E-2</c:v>
                </c:pt>
                <c:pt idx="62">
                  <c:v>1.3979799994558562E-2</c:v>
                </c:pt>
                <c:pt idx="63">
                  <c:v>1.7979799995373469E-2</c:v>
                </c:pt>
                <c:pt idx="64">
                  <c:v>1.7712700166157447E-2</c:v>
                </c:pt>
                <c:pt idx="65">
                  <c:v>1.5013600175734609E-2</c:v>
                </c:pt>
                <c:pt idx="66">
                  <c:v>3.8167749968124554E-2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75-4FD2-95BB-E2E1F03CFD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75-4FD2-95BB-E2E1F03CFD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75-4FD2-95BB-E2E1F03CFD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75-4FD2-95BB-E2E1F03CFD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1.5704378784141847E-2</c:v>
                </c:pt>
                <c:pt idx="1">
                  <c:v>1.5704378784141847E-2</c:v>
                </c:pt>
                <c:pt idx="2">
                  <c:v>1.5703752930090253E-2</c:v>
                </c:pt>
                <c:pt idx="3">
                  <c:v>1.5703200705927085E-2</c:v>
                </c:pt>
                <c:pt idx="4">
                  <c:v>1.4653606646460796E-2</c:v>
                </c:pt>
                <c:pt idx="5">
                  <c:v>1.4653459386683949E-2</c:v>
                </c:pt>
                <c:pt idx="6">
                  <c:v>1.465252060560656E-2</c:v>
                </c:pt>
                <c:pt idx="7">
                  <c:v>1.4652502198134455E-2</c:v>
                </c:pt>
                <c:pt idx="8">
                  <c:v>1.4652354938357608E-2</c:v>
                </c:pt>
                <c:pt idx="9">
                  <c:v>1.4652042011331813E-2</c:v>
                </c:pt>
                <c:pt idx="10">
                  <c:v>1.4651876344082861E-2</c:v>
                </c:pt>
                <c:pt idx="11">
                  <c:v>1.4651729084306016E-2</c:v>
                </c:pt>
                <c:pt idx="12">
                  <c:v>1.4651176860142844E-2</c:v>
                </c:pt>
                <c:pt idx="13">
                  <c:v>1.4650624635979674E-2</c:v>
                </c:pt>
                <c:pt idx="14">
                  <c:v>1.4650403746314405E-2</c:v>
                </c:pt>
                <c:pt idx="15">
                  <c:v>1.4534510301936998E-2</c:v>
                </c:pt>
                <c:pt idx="16">
                  <c:v>1.4534436672048576E-2</c:v>
                </c:pt>
                <c:pt idx="17">
                  <c:v>1.4533976485245934E-2</c:v>
                </c:pt>
                <c:pt idx="18">
                  <c:v>1.4533958077773829E-2</c:v>
                </c:pt>
                <c:pt idx="19">
                  <c:v>1.4390803167207897E-2</c:v>
                </c:pt>
                <c:pt idx="20">
                  <c:v>1.4390729537319475E-2</c:v>
                </c:pt>
                <c:pt idx="21">
                  <c:v>1.4390490240182102E-2</c:v>
                </c:pt>
                <c:pt idx="22">
                  <c:v>1.4364922261427302E-2</c:v>
                </c:pt>
                <c:pt idx="23">
                  <c:v>1.436484863153888E-2</c:v>
                </c:pt>
                <c:pt idx="24">
                  <c:v>1.4364775001650457E-2</c:v>
                </c:pt>
                <c:pt idx="25">
                  <c:v>1.4364682964289928E-2</c:v>
                </c:pt>
                <c:pt idx="26">
                  <c:v>1.4216834148337049E-2</c:v>
                </c:pt>
                <c:pt idx="27">
                  <c:v>1.404763266474157E-2</c:v>
                </c:pt>
                <c:pt idx="28">
                  <c:v>1.3957288791646857E-2</c:v>
                </c:pt>
                <c:pt idx="29">
                  <c:v>1.390900599231364E-2</c:v>
                </c:pt>
                <c:pt idx="30">
                  <c:v>1.3760034320562312E-2</c:v>
                </c:pt>
                <c:pt idx="31">
                  <c:v>1.3760034320562312E-2</c:v>
                </c:pt>
                <c:pt idx="32">
                  <c:v>1.3760034320562312E-2</c:v>
                </c:pt>
                <c:pt idx="33">
                  <c:v>1.3760034320562312E-2</c:v>
                </c:pt>
                <c:pt idx="34">
                  <c:v>1.3649110893653442E-2</c:v>
                </c:pt>
                <c:pt idx="35">
                  <c:v>1.3647472628636035E-2</c:v>
                </c:pt>
                <c:pt idx="36">
                  <c:v>1.3643588652021735E-2</c:v>
                </c:pt>
                <c:pt idx="37">
                  <c:v>1.3624481695976031E-2</c:v>
                </c:pt>
                <c:pt idx="38">
                  <c:v>1.3592342249679501E-2</c:v>
                </c:pt>
                <c:pt idx="39">
                  <c:v>1.3592342249679501E-2</c:v>
                </c:pt>
                <c:pt idx="40">
                  <c:v>1.3592342249679501E-2</c:v>
                </c:pt>
                <c:pt idx="41">
                  <c:v>1.3592342249679501E-2</c:v>
                </c:pt>
                <c:pt idx="42">
                  <c:v>1.3592176582430551E-2</c:v>
                </c:pt>
                <c:pt idx="43">
                  <c:v>1.3592102952542127E-2</c:v>
                </c:pt>
                <c:pt idx="44">
                  <c:v>1.3592102952542127E-2</c:v>
                </c:pt>
                <c:pt idx="45">
                  <c:v>1.3592102952542127E-2</c:v>
                </c:pt>
                <c:pt idx="46">
                  <c:v>1.3592102952542127E-2</c:v>
                </c:pt>
                <c:pt idx="47">
                  <c:v>1.3592029322653704E-2</c:v>
                </c:pt>
                <c:pt idx="48">
                  <c:v>1.3592029322653704E-2</c:v>
                </c:pt>
                <c:pt idx="49">
                  <c:v>1.3592029322653704E-2</c:v>
                </c:pt>
                <c:pt idx="50">
                  <c:v>1.3592029322653704E-2</c:v>
                </c:pt>
                <c:pt idx="51">
                  <c:v>1.3588513495481519E-2</c:v>
                </c:pt>
                <c:pt idx="52">
                  <c:v>1.3588513495481519E-2</c:v>
                </c:pt>
                <c:pt idx="53">
                  <c:v>1.3588513495481519E-2</c:v>
                </c:pt>
                <c:pt idx="54">
                  <c:v>1.3588513495481519E-2</c:v>
                </c:pt>
                <c:pt idx="55">
                  <c:v>1.3588274198344144E-2</c:v>
                </c:pt>
                <c:pt idx="56">
                  <c:v>1.3588274198344144E-2</c:v>
                </c:pt>
                <c:pt idx="57">
                  <c:v>1.3588274198344144E-2</c:v>
                </c:pt>
                <c:pt idx="58">
                  <c:v>1.3588274198344144E-2</c:v>
                </c:pt>
                <c:pt idx="59">
                  <c:v>1.3565136005907296E-2</c:v>
                </c:pt>
                <c:pt idx="60">
                  <c:v>1.3559429689554533E-2</c:v>
                </c:pt>
                <c:pt idx="61">
                  <c:v>1.3509619070036543E-2</c:v>
                </c:pt>
                <c:pt idx="62">
                  <c:v>1.3509619070036543E-2</c:v>
                </c:pt>
                <c:pt idx="63">
                  <c:v>1.3505900760671194E-2</c:v>
                </c:pt>
                <c:pt idx="64">
                  <c:v>1.3505127646842755E-2</c:v>
                </c:pt>
                <c:pt idx="65">
                  <c:v>1.3477019436937372E-2</c:v>
                </c:pt>
                <c:pt idx="66">
                  <c:v>1.3474239908649412E-2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75-4FD2-95BB-E2E1F03CFD6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27073</c:v>
                </c:pt>
                <c:pt idx="35">
                  <c:v>27117.5</c:v>
                </c:pt>
                <c:pt idx="36">
                  <c:v>27223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29354</c:v>
                </c:pt>
                <c:pt idx="60">
                  <c:v>29509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31747.5</c:v>
                </c:pt>
                <c:pt idx="66">
                  <c:v>31823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75-4FD2-95BB-E2E1F03CF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903600"/>
        <c:axId val="1"/>
      </c:scatterChart>
      <c:valAx>
        <c:axId val="80690360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800648298217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903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21231766612642"/>
          <c:y val="0.92397660818713445"/>
          <c:w val="0.7795786061588330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7D53E332-FD8E-D24C-580C-76A11046F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419101</xdr:colOff>
      <xdr:row>0</xdr:row>
      <xdr:rowOff>0</xdr:rowOff>
    </xdr:from>
    <xdr:to>
      <xdr:col>26</xdr:col>
      <xdr:colOff>609601</xdr:colOff>
      <xdr:row>19</xdr:row>
      <xdr:rowOff>0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63CA5988-9F0E-0008-5744-F54FBA1CE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809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solj.cetus-net.org/no40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11"/>
  <sheetViews>
    <sheetView tabSelected="1" workbookViewId="0">
      <pane xSplit="13" ySplit="21" topLeftCell="N70" activePane="bottomRight" state="frozen"/>
      <selection pane="topRight" activeCell="N1" sqref="N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7" customWidth="1"/>
    <col min="3" max="3" width="11.85546875" customWidth="1"/>
    <col min="4" max="4" width="9.42578125" customWidth="1"/>
    <col min="5" max="5" width="10.140625" customWidth="1"/>
    <col min="6" max="6" width="18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26</v>
      </c>
      <c r="B2" s="10" t="s">
        <v>30</v>
      </c>
      <c r="C2" s="11" t="s">
        <v>35</v>
      </c>
    </row>
    <row r="3" spans="1:6" ht="13.5" thickBot="1" x14ac:dyDescent="0.25">
      <c r="C3" s="12" t="s">
        <v>31</v>
      </c>
    </row>
    <row r="4" spans="1:6" ht="14.25" thickTop="1" thickBot="1" x14ac:dyDescent="0.25">
      <c r="A4" s="7" t="s">
        <v>2</v>
      </c>
      <c r="C4" s="3">
        <v>31216.15</v>
      </c>
      <c r="D4" s="4">
        <v>1.159</v>
      </c>
    </row>
    <row r="5" spans="1:6" ht="13.5" thickTop="1" x14ac:dyDescent="0.2">
      <c r="A5" s="14" t="s">
        <v>38</v>
      </c>
      <c r="B5" s="15"/>
      <c r="C5" s="16">
        <v>-9.5</v>
      </c>
      <c r="D5" s="15" t="s">
        <v>39</v>
      </c>
      <c r="E5" s="15"/>
    </row>
    <row r="6" spans="1:6" x14ac:dyDescent="0.2">
      <c r="A6" s="7" t="s">
        <v>3</v>
      </c>
    </row>
    <row r="7" spans="1:6" x14ac:dyDescent="0.2">
      <c r="A7" t="s">
        <v>4</v>
      </c>
      <c r="C7">
        <v>44717.765800000001</v>
      </c>
    </row>
    <row r="8" spans="1:6" x14ac:dyDescent="0.2">
      <c r="A8" t="s">
        <v>5</v>
      </c>
      <c r="C8">
        <v>0.46955710000000001</v>
      </c>
      <c r="D8" t="s">
        <v>34</v>
      </c>
    </row>
    <row r="9" spans="1:6" x14ac:dyDescent="0.2">
      <c r="A9" s="46" t="s">
        <v>175</v>
      </c>
      <c r="B9" s="47">
        <v>25</v>
      </c>
      <c r="C9" s="48" t="str">
        <f>"F"&amp;B9</f>
        <v>F25</v>
      </c>
      <c r="D9" s="49" t="str">
        <f>"G"&amp;B9</f>
        <v>G25</v>
      </c>
    </row>
    <row r="10" spans="1:6" ht="13.5" thickBot="1" x14ac:dyDescent="0.25">
      <c r="A10" s="15"/>
      <c r="B10" s="15"/>
      <c r="C10" s="6" t="s">
        <v>22</v>
      </c>
      <c r="D10" s="6" t="s">
        <v>23</v>
      </c>
      <c r="E10" s="15"/>
    </row>
    <row r="11" spans="1:6" x14ac:dyDescent="0.2">
      <c r="A11" s="15" t="s">
        <v>18</v>
      </c>
      <c r="B11" s="15"/>
      <c r="C11" s="50">
        <f ca="1">INTERCEPT(INDIRECT($D$9):G978,INDIRECT($C$9):F978)</f>
        <v>1.4645801878287984E-2</v>
      </c>
      <c r="D11" s="5"/>
      <c r="E11" s="15"/>
    </row>
    <row r="12" spans="1:6" x14ac:dyDescent="0.2">
      <c r="A12" s="15" t="s">
        <v>19</v>
      </c>
      <c r="B12" s="15"/>
      <c r="C12" s="50">
        <f ca="1">SLOPE(INDIRECT($D$9):G978,INDIRECT($C$9):F978)</f>
        <v>-3.6814944211374535E-8</v>
      </c>
      <c r="D12" s="5"/>
      <c r="E12" s="15"/>
    </row>
    <row r="13" spans="1:6" x14ac:dyDescent="0.2">
      <c r="A13" s="15" t="s">
        <v>21</v>
      </c>
      <c r="B13" s="15"/>
      <c r="C13" s="5" t="s">
        <v>16</v>
      </c>
      <c r="D13" s="5"/>
      <c r="E13" s="15"/>
    </row>
    <row r="14" spans="1:6" x14ac:dyDescent="0.2">
      <c r="A14" s="15"/>
      <c r="B14" s="15"/>
      <c r="C14" s="15"/>
      <c r="D14" s="15"/>
      <c r="E14" s="15"/>
    </row>
    <row r="15" spans="1:6" x14ac:dyDescent="0.2">
      <c r="A15" s="17" t="s">
        <v>20</v>
      </c>
      <c r="B15" s="15"/>
      <c r="C15" s="18">
        <f ca="1">(C7+C11)+(C8+C12)*INT(MAX(F21:F3533))</f>
        <v>59660.494867539906</v>
      </c>
      <c r="E15" s="19" t="s">
        <v>176</v>
      </c>
      <c r="F15" s="16">
        <v>1</v>
      </c>
    </row>
    <row r="16" spans="1:6" x14ac:dyDescent="0.2">
      <c r="A16" s="21" t="s">
        <v>6</v>
      </c>
      <c r="B16" s="15"/>
      <c r="C16" s="22">
        <f ca="1">+C8+C12</f>
        <v>0.4695570631850558</v>
      </c>
      <c r="E16" s="19" t="s">
        <v>40</v>
      </c>
      <c r="F16" s="20">
        <f ca="1">NOW()+15018.5+$C$5/24</f>
        <v>60355.745907523145</v>
      </c>
    </row>
    <row r="17" spans="1:21" ht="13.5" thickBot="1" x14ac:dyDescent="0.25">
      <c r="A17" s="19" t="s">
        <v>36</v>
      </c>
      <c r="B17" s="15"/>
      <c r="C17" s="15">
        <f>COUNT(C21:C2191)</f>
        <v>67</v>
      </c>
      <c r="E17" s="19" t="s">
        <v>177</v>
      </c>
      <c r="F17" s="20">
        <f ca="1">ROUND(2*(F16-$C$7)/$C$8,0)/2+F15</f>
        <v>33304.5</v>
      </c>
    </row>
    <row r="18" spans="1:21" ht="14.25" thickTop="1" thickBot="1" x14ac:dyDescent="0.25">
      <c r="A18" s="21" t="s">
        <v>7</v>
      </c>
      <c r="B18" s="15"/>
      <c r="C18" s="24">
        <f ca="1">+C15</f>
        <v>59660.494867539906</v>
      </c>
      <c r="D18" s="25">
        <f ca="1">+C16</f>
        <v>0.4695570631850558</v>
      </c>
      <c r="E18" s="19" t="s">
        <v>41</v>
      </c>
      <c r="F18" s="49">
        <f ca="1">ROUND(2*(F16-$C$15)/$C$16,0)/2+F15</f>
        <v>1481.5</v>
      </c>
    </row>
    <row r="19" spans="1:21" ht="13.5" thickTop="1" x14ac:dyDescent="0.2">
      <c r="E19" s="19" t="s">
        <v>42</v>
      </c>
      <c r="F19" s="23">
        <f ca="1">+$C$15+$C$16*F18-15018.5-$C$5/24</f>
        <v>45338.0394899819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52</v>
      </c>
      <c r="I20" s="9" t="s">
        <v>55</v>
      </c>
      <c r="J20" s="9" t="s">
        <v>49</v>
      </c>
      <c r="K20" s="9" t="s">
        <v>47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U20" s="45" t="s">
        <v>174</v>
      </c>
    </row>
    <row r="21" spans="1:21" x14ac:dyDescent="0.2">
      <c r="A21" t="s">
        <v>14</v>
      </c>
      <c r="C21" s="13">
        <v>31216.15</v>
      </c>
      <c r="D21" s="13" t="s">
        <v>16</v>
      </c>
      <c r="E21">
        <f t="shared" ref="E21:E52" si="0">+(C21-C$7)/C$8</f>
        <v>-28753.938125948898</v>
      </c>
      <c r="F21">
        <f t="shared" ref="F21:F52" si="1">ROUND(2*E21,0)/2</f>
        <v>-28754</v>
      </c>
      <c r="G21">
        <f t="shared" ref="G21:G52" si="2">+C21-(C$7+F21*C$8)</f>
        <v>2.9053400001430418E-2</v>
      </c>
      <c r="H21">
        <v>2.9053400001430418E-2</v>
      </c>
      <c r="O21">
        <f t="shared" ref="O21:O52" ca="1" si="3">+C$11+C$12*$F21</f>
        <v>1.5704378784141847E-2</v>
      </c>
      <c r="Q21" s="2">
        <f t="shared" ref="Q21:Q52" si="4">+C21-15018.5</f>
        <v>16197.650000000001</v>
      </c>
    </row>
    <row r="22" spans="1:21" x14ac:dyDescent="0.2">
      <c r="A22" s="43" t="s">
        <v>61</v>
      </c>
      <c r="B22" s="44" t="s">
        <v>32</v>
      </c>
      <c r="C22" s="43">
        <v>31216.17</v>
      </c>
      <c r="D22" s="43" t="s">
        <v>55</v>
      </c>
      <c r="E22">
        <f t="shared" si="0"/>
        <v>-28753.895532620001</v>
      </c>
      <c r="F22">
        <f t="shared" si="1"/>
        <v>-28754</v>
      </c>
      <c r="G22">
        <f t="shared" si="2"/>
        <v>4.9053399998228997E-2</v>
      </c>
      <c r="H22">
        <v>2.9053400001430418E-2</v>
      </c>
      <c r="O22">
        <f t="shared" ca="1" si="3"/>
        <v>1.5704378784141847E-2</v>
      </c>
      <c r="Q22" s="2">
        <f t="shared" si="4"/>
        <v>16197.669999999998</v>
      </c>
    </row>
    <row r="23" spans="1:21" x14ac:dyDescent="0.2">
      <c r="A23" s="43" t="s">
        <v>61</v>
      </c>
      <c r="B23" s="44" t="s">
        <v>32</v>
      </c>
      <c r="C23" s="43">
        <v>31224.21</v>
      </c>
      <c r="D23" s="43" t="s">
        <v>55</v>
      </c>
      <c r="E23">
        <f t="shared" si="0"/>
        <v>-28736.773014400169</v>
      </c>
      <c r="F23">
        <f t="shared" si="1"/>
        <v>-28737</v>
      </c>
      <c r="G23">
        <f t="shared" si="2"/>
        <v>0.10658269999839831</v>
      </c>
      <c r="H23">
        <v>2.9053400001430418E-2</v>
      </c>
      <c r="O23">
        <f t="shared" ca="1" si="3"/>
        <v>1.5703752930090253E-2</v>
      </c>
      <c r="Q23" s="2">
        <f t="shared" si="4"/>
        <v>16205.71</v>
      </c>
    </row>
    <row r="24" spans="1:21" x14ac:dyDescent="0.2">
      <c r="A24" s="43" t="s">
        <v>61</v>
      </c>
      <c r="B24" s="44" t="s">
        <v>32</v>
      </c>
      <c r="C24" s="43">
        <v>31231.23</v>
      </c>
      <c r="D24" s="43" t="s">
        <v>55</v>
      </c>
      <c r="E24">
        <f t="shared" si="0"/>
        <v>-28721.822755954498</v>
      </c>
      <c r="F24">
        <f t="shared" si="1"/>
        <v>-28722</v>
      </c>
      <c r="G24">
        <f t="shared" si="2"/>
        <v>8.3226200000353856E-2</v>
      </c>
      <c r="H24">
        <v>2.9053400001430401E-2</v>
      </c>
      <c r="O24">
        <f t="shared" ca="1" si="3"/>
        <v>1.5703200705927085E-2</v>
      </c>
      <c r="Q24" s="2">
        <f t="shared" si="4"/>
        <v>16212.73</v>
      </c>
    </row>
    <row r="25" spans="1:21" x14ac:dyDescent="0.2">
      <c r="A25" t="s">
        <v>31</v>
      </c>
      <c r="B25" s="5" t="s">
        <v>32</v>
      </c>
      <c r="C25" s="13">
        <v>44618.234400000001</v>
      </c>
      <c r="D25" s="13">
        <v>1.8E-3</v>
      </c>
      <c r="E25">
        <f t="shared" si="0"/>
        <v>-211.96868282898896</v>
      </c>
      <c r="F25">
        <f t="shared" si="1"/>
        <v>-212</v>
      </c>
      <c r="G25">
        <f t="shared" si="2"/>
        <v>1.4705200002936181E-2</v>
      </c>
      <c r="J25">
        <f t="shared" ref="J25:J46" si="5">G25</f>
        <v>1.4705200002936181E-2</v>
      </c>
      <c r="O25">
        <f t="shared" ca="1" si="3"/>
        <v>1.4653606646460796E-2</v>
      </c>
      <c r="Q25" s="2">
        <f t="shared" si="4"/>
        <v>29599.734400000001</v>
      </c>
    </row>
    <row r="26" spans="1:21" x14ac:dyDescent="0.2">
      <c r="A26" t="s">
        <v>31</v>
      </c>
      <c r="B26" s="5" t="s">
        <v>32</v>
      </c>
      <c r="C26" s="13">
        <v>44620.111100000002</v>
      </c>
      <c r="D26" s="13">
        <v>1.8E-3</v>
      </c>
      <c r="E26">
        <f t="shared" si="0"/>
        <v>-207.97193781118236</v>
      </c>
      <c r="F26">
        <f t="shared" si="1"/>
        <v>-208</v>
      </c>
      <c r="G26">
        <f t="shared" si="2"/>
        <v>1.3176799999200739E-2</v>
      </c>
      <c r="J26">
        <f t="shared" si="5"/>
        <v>1.3176799999200739E-2</v>
      </c>
      <c r="O26">
        <f t="shared" ca="1" si="3"/>
        <v>1.4653459386683949E-2</v>
      </c>
      <c r="Q26" s="2">
        <f t="shared" si="4"/>
        <v>29601.611100000002</v>
      </c>
    </row>
    <row r="27" spans="1:21" x14ac:dyDescent="0.2">
      <c r="A27" t="s">
        <v>31</v>
      </c>
      <c r="B27" s="5" t="s">
        <v>33</v>
      </c>
      <c r="C27" s="13">
        <v>44632.09</v>
      </c>
      <c r="D27" s="13">
        <v>1.4999999999999999E-2</v>
      </c>
      <c r="E27">
        <f t="shared" si="0"/>
        <v>-182.46087643016051</v>
      </c>
      <c r="F27">
        <f t="shared" si="1"/>
        <v>-182.5</v>
      </c>
      <c r="G27">
        <f t="shared" si="2"/>
        <v>1.8370749996392988E-2</v>
      </c>
      <c r="J27">
        <f t="shared" si="5"/>
        <v>1.8370749996392988E-2</v>
      </c>
      <c r="O27">
        <f t="shared" ca="1" si="3"/>
        <v>1.465252060560656E-2</v>
      </c>
      <c r="Q27" s="2">
        <f t="shared" si="4"/>
        <v>29613.589999999997</v>
      </c>
    </row>
    <row r="28" spans="1:21" x14ac:dyDescent="0.2">
      <c r="A28" t="s">
        <v>31</v>
      </c>
      <c r="B28" s="5" t="s">
        <v>32</v>
      </c>
      <c r="C28" s="13">
        <v>44632.323199999999</v>
      </c>
      <c r="D28" s="13">
        <v>1.6999999999999999E-3</v>
      </c>
      <c r="E28">
        <f t="shared" si="0"/>
        <v>-181.96423821512258</v>
      </c>
      <c r="F28">
        <f t="shared" si="1"/>
        <v>-182</v>
      </c>
      <c r="G28">
        <f t="shared" si="2"/>
        <v>1.6792199996416457E-2</v>
      </c>
      <c r="J28">
        <f t="shared" si="5"/>
        <v>1.6792199996416457E-2</v>
      </c>
      <c r="O28">
        <f t="shared" ca="1" si="3"/>
        <v>1.4652502198134455E-2</v>
      </c>
      <c r="Q28" s="2">
        <f t="shared" si="4"/>
        <v>29613.823199999999</v>
      </c>
    </row>
    <row r="29" spans="1:21" x14ac:dyDescent="0.2">
      <c r="A29" t="s">
        <v>31</v>
      </c>
      <c r="B29" s="5" t="s">
        <v>32</v>
      </c>
      <c r="C29" s="13">
        <v>44634.200499999999</v>
      </c>
      <c r="D29" s="13">
        <v>1.5E-3</v>
      </c>
      <c r="E29">
        <f t="shared" si="0"/>
        <v>-177.96621539745013</v>
      </c>
      <c r="F29">
        <f t="shared" si="1"/>
        <v>-178</v>
      </c>
      <c r="G29">
        <f t="shared" si="2"/>
        <v>1.5863799999351613E-2</v>
      </c>
      <c r="J29">
        <f t="shared" si="5"/>
        <v>1.5863799999351613E-2</v>
      </c>
      <c r="O29">
        <f t="shared" ca="1" si="3"/>
        <v>1.4652354938357608E-2</v>
      </c>
      <c r="Q29" s="2">
        <f t="shared" si="4"/>
        <v>29615.700499999999</v>
      </c>
    </row>
    <row r="30" spans="1:21" x14ac:dyDescent="0.2">
      <c r="A30" t="s">
        <v>31</v>
      </c>
      <c r="B30" s="5" t="s">
        <v>33</v>
      </c>
      <c r="C30" s="13">
        <v>44638.19</v>
      </c>
      <c r="D30" s="13">
        <v>0.01</v>
      </c>
      <c r="E30">
        <f t="shared" si="0"/>
        <v>-169.46991111410881</v>
      </c>
      <c r="F30">
        <f t="shared" si="1"/>
        <v>-169.5</v>
      </c>
      <c r="G30">
        <f t="shared" si="2"/>
        <v>1.4128449998679571E-2</v>
      </c>
      <c r="J30">
        <f t="shared" si="5"/>
        <v>1.4128449998679571E-2</v>
      </c>
      <c r="O30">
        <f t="shared" ca="1" si="3"/>
        <v>1.4652042011331813E-2</v>
      </c>
      <c r="Q30" s="2">
        <f t="shared" si="4"/>
        <v>29619.690000000002</v>
      </c>
    </row>
    <row r="31" spans="1:21" x14ac:dyDescent="0.2">
      <c r="A31" t="s">
        <v>31</v>
      </c>
      <c r="B31" s="5" t="s">
        <v>32</v>
      </c>
      <c r="C31" s="13">
        <v>44640.305099999998</v>
      </c>
      <c r="D31" s="13">
        <v>1.8E-3</v>
      </c>
      <c r="E31">
        <f t="shared" si="0"/>
        <v>-164.96545361576531</v>
      </c>
      <c r="F31">
        <f t="shared" si="1"/>
        <v>-165</v>
      </c>
      <c r="G31">
        <f t="shared" si="2"/>
        <v>1.6221499994571786E-2</v>
      </c>
      <c r="J31">
        <f t="shared" si="5"/>
        <v>1.6221499994571786E-2</v>
      </c>
      <c r="O31">
        <f t="shared" ca="1" si="3"/>
        <v>1.4651876344082861E-2</v>
      </c>
      <c r="Q31" s="2">
        <f t="shared" si="4"/>
        <v>29621.805099999998</v>
      </c>
    </row>
    <row r="32" spans="1:21" x14ac:dyDescent="0.2">
      <c r="A32" t="s">
        <v>31</v>
      </c>
      <c r="B32" s="5" t="s">
        <v>32</v>
      </c>
      <c r="C32" s="13">
        <v>44642.182699999998</v>
      </c>
      <c r="D32" s="13">
        <v>1.6000000000000001E-3</v>
      </c>
      <c r="E32">
        <f t="shared" si="0"/>
        <v>-160.96679189815993</v>
      </c>
      <c r="F32">
        <f t="shared" si="1"/>
        <v>-161</v>
      </c>
      <c r="G32">
        <f t="shared" si="2"/>
        <v>1.5593099997204263E-2</v>
      </c>
      <c r="J32">
        <f t="shared" si="5"/>
        <v>1.5593099997204263E-2</v>
      </c>
      <c r="O32">
        <f t="shared" ca="1" si="3"/>
        <v>1.4651729084306016E-2</v>
      </c>
      <c r="Q32" s="2">
        <f t="shared" si="4"/>
        <v>29623.682699999998</v>
      </c>
    </row>
    <row r="33" spans="1:17" x14ac:dyDescent="0.2">
      <c r="A33" t="s">
        <v>31</v>
      </c>
      <c r="B33" s="5" t="s">
        <v>32</v>
      </c>
      <c r="C33" s="13">
        <v>44649.227099999996</v>
      </c>
      <c r="D33" s="13">
        <v>1.6999999999999999E-3</v>
      </c>
      <c r="E33">
        <f t="shared" si="0"/>
        <v>-145.96456959122673</v>
      </c>
      <c r="F33">
        <f t="shared" si="1"/>
        <v>-146</v>
      </c>
      <c r="G33">
        <f t="shared" si="2"/>
        <v>1.663659999758238E-2</v>
      </c>
      <c r="J33">
        <f t="shared" si="5"/>
        <v>1.663659999758238E-2</v>
      </c>
      <c r="O33">
        <f t="shared" ca="1" si="3"/>
        <v>1.4651176860142844E-2</v>
      </c>
      <c r="Q33" s="2">
        <f t="shared" si="4"/>
        <v>29630.727099999996</v>
      </c>
    </row>
    <row r="34" spans="1:17" x14ac:dyDescent="0.2">
      <c r="A34" t="s">
        <v>31</v>
      </c>
      <c r="B34" s="5" t="s">
        <v>32</v>
      </c>
      <c r="C34" s="13">
        <v>44656.269800000002</v>
      </c>
      <c r="D34" s="13">
        <v>1.8E-3</v>
      </c>
      <c r="E34">
        <f t="shared" si="0"/>
        <v>-130.96596771723648</v>
      </c>
      <c r="F34">
        <f t="shared" si="1"/>
        <v>-131</v>
      </c>
      <c r="G34">
        <f t="shared" si="2"/>
        <v>1.5980099997250363E-2</v>
      </c>
      <c r="J34">
        <f t="shared" si="5"/>
        <v>1.5980099997250363E-2</v>
      </c>
      <c r="O34">
        <f t="shared" ca="1" si="3"/>
        <v>1.4650624635979674E-2</v>
      </c>
      <c r="Q34" s="2">
        <f t="shared" si="4"/>
        <v>29637.769800000002</v>
      </c>
    </row>
    <row r="35" spans="1:17" x14ac:dyDescent="0.2">
      <c r="A35" t="s">
        <v>31</v>
      </c>
      <c r="B35" s="5" t="s">
        <v>32</v>
      </c>
      <c r="C35" s="13">
        <v>44659.089</v>
      </c>
      <c r="D35" s="13">
        <v>1.8E-3</v>
      </c>
      <c r="E35">
        <f t="shared" si="0"/>
        <v>-124.96201207478514</v>
      </c>
      <c r="F35">
        <f t="shared" si="1"/>
        <v>-125</v>
      </c>
      <c r="G35">
        <f t="shared" si="2"/>
        <v>1.7837499995948747E-2</v>
      </c>
      <c r="J35">
        <f t="shared" si="5"/>
        <v>1.7837499995948747E-2</v>
      </c>
      <c r="O35">
        <f t="shared" ca="1" si="3"/>
        <v>1.4650403746314405E-2</v>
      </c>
      <c r="Q35" s="2">
        <f t="shared" si="4"/>
        <v>29640.589</v>
      </c>
    </row>
    <row r="36" spans="1:17" x14ac:dyDescent="0.2">
      <c r="A36" t="s">
        <v>31</v>
      </c>
      <c r="B36" s="5" t="s">
        <v>32</v>
      </c>
      <c r="C36" s="13">
        <v>46137.2497</v>
      </c>
      <c r="D36" s="13">
        <v>1.8E-3</v>
      </c>
      <c r="E36">
        <f t="shared" si="0"/>
        <v>3023.0272314059339</v>
      </c>
      <c r="F36">
        <f t="shared" si="1"/>
        <v>3023</v>
      </c>
      <c r="G36">
        <f t="shared" si="2"/>
        <v>1.2786699997377582E-2</v>
      </c>
      <c r="J36">
        <f t="shared" si="5"/>
        <v>1.2786699997377582E-2</v>
      </c>
      <c r="O36">
        <f t="shared" ca="1" si="3"/>
        <v>1.4534510301936998E-2</v>
      </c>
      <c r="Q36" s="2">
        <f t="shared" si="4"/>
        <v>31118.7497</v>
      </c>
    </row>
    <row r="37" spans="1:17" x14ac:dyDescent="0.2">
      <c r="A37" t="s">
        <v>31</v>
      </c>
      <c r="B37" s="5" t="s">
        <v>32</v>
      </c>
      <c r="C37" s="13">
        <v>46138.190499999997</v>
      </c>
      <c r="D37" s="13">
        <v>1.8E-3</v>
      </c>
      <c r="E37">
        <f t="shared" si="0"/>
        <v>3025.0308215976202</v>
      </c>
      <c r="F37">
        <f t="shared" si="1"/>
        <v>3025</v>
      </c>
      <c r="G37">
        <f t="shared" si="2"/>
        <v>1.4472499999101274E-2</v>
      </c>
      <c r="J37">
        <f t="shared" si="5"/>
        <v>1.4472499999101274E-2</v>
      </c>
      <c r="O37">
        <f t="shared" ca="1" si="3"/>
        <v>1.4534436672048576E-2</v>
      </c>
      <c r="Q37" s="2">
        <f t="shared" si="4"/>
        <v>31119.690499999997</v>
      </c>
    </row>
    <row r="38" spans="1:17" x14ac:dyDescent="0.2">
      <c r="A38" t="s">
        <v>31</v>
      </c>
      <c r="B38" s="5" t="s">
        <v>33</v>
      </c>
      <c r="C38" s="13">
        <v>46144.07</v>
      </c>
      <c r="D38" s="13">
        <v>0.02</v>
      </c>
      <c r="E38">
        <f t="shared" si="0"/>
        <v>3037.5521954624874</v>
      </c>
      <c r="F38">
        <f t="shared" si="1"/>
        <v>3037.5</v>
      </c>
      <c r="G38">
        <f t="shared" si="2"/>
        <v>2.4508750000677537E-2</v>
      </c>
      <c r="J38">
        <f t="shared" si="5"/>
        <v>2.4508750000677537E-2</v>
      </c>
      <c r="O38">
        <f t="shared" ca="1" si="3"/>
        <v>1.4533976485245934E-2</v>
      </c>
      <c r="Q38" s="2">
        <f t="shared" si="4"/>
        <v>31125.57</v>
      </c>
    </row>
    <row r="39" spans="1:17" x14ac:dyDescent="0.2">
      <c r="A39" t="s">
        <v>31</v>
      </c>
      <c r="B39" s="5" t="s">
        <v>32</v>
      </c>
      <c r="C39" s="13">
        <v>46144.2984</v>
      </c>
      <c r="D39" s="13">
        <v>1.1000000000000001E-3</v>
      </c>
      <c r="E39">
        <f t="shared" si="0"/>
        <v>3038.0386112785827</v>
      </c>
      <c r="F39">
        <f t="shared" si="1"/>
        <v>3038</v>
      </c>
      <c r="G39">
        <f t="shared" si="2"/>
        <v>1.8130199998267926E-2</v>
      </c>
      <c r="J39">
        <f t="shared" si="5"/>
        <v>1.8130199998267926E-2</v>
      </c>
      <c r="O39">
        <f t="shared" ca="1" si="3"/>
        <v>1.4533958077773829E-2</v>
      </c>
      <c r="Q39" s="2">
        <f t="shared" si="4"/>
        <v>31125.7984</v>
      </c>
    </row>
    <row r="40" spans="1:17" x14ac:dyDescent="0.2">
      <c r="A40" t="s">
        <v>31</v>
      </c>
      <c r="B40" s="5" t="s">
        <v>33</v>
      </c>
      <c r="C40" s="13">
        <v>47970.18</v>
      </c>
      <c r="D40" s="13">
        <v>0.02</v>
      </c>
      <c r="E40">
        <f t="shared" si="0"/>
        <v>6926.5573878022487</v>
      </c>
      <c r="F40">
        <f t="shared" si="1"/>
        <v>6926.5</v>
      </c>
      <c r="G40">
        <f t="shared" si="2"/>
        <v>2.6946849997329991E-2</v>
      </c>
      <c r="J40">
        <f t="shared" si="5"/>
        <v>2.6946849997329991E-2</v>
      </c>
      <c r="O40">
        <f t="shared" ca="1" si="3"/>
        <v>1.4390803167207897E-2</v>
      </c>
      <c r="Q40" s="2">
        <f t="shared" si="4"/>
        <v>32951.68</v>
      </c>
    </row>
    <row r="41" spans="1:17" x14ac:dyDescent="0.2">
      <c r="A41" t="s">
        <v>31</v>
      </c>
      <c r="B41" s="5" t="s">
        <v>33</v>
      </c>
      <c r="C41" s="13">
        <v>47971.11</v>
      </c>
      <c r="D41" s="13">
        <v>1.4999999999999999E-2</v>
      </c>
      <c r="E41">
        <f t="shared" si="0"/>
        <v>6928.5379775963338</v>
      </c>
      <c r="F41">
        <f t="shared" si="1"/>
        <v>6928.5</v>
      </c>
      <c r="G41">
        <f t="shared" si="2"/>
        <v>1.78326500026742E-2</v>
      </c>
      <c r="J41">
        <f t="shared" si="5"/>
        <v>1.78326500026742E-2</v>
      </c>
      <c r="O41">
        <f t="shared" ca="1" si="3"/>
        <v>1.4390729537319475E-2</v>
      </c>
      <c r="Q41" s="2">
        <f t="shared" si="4"/>
        <v>32952.61</v>
      </c>
    </row>
    <row r="42" spans="1:17" x14ac:dyDescent="0.2">
      <c r="A42" t="s">
        <v>31</v>
      </c>
      <c r="B42" s="5" t="s">
        <v>32</v>
      </c>
      <c r="C42" s="13">
        <v>47974.159399999997</v>
      </c>
      <c r="D42" s="13">
        <v>1.4E-3</v>
      </c>
      <c r="E42">
        <f t="shared" si="0"/>
        <v>6935.0321824544781</v>
      </c>
      <c r="F42">
        <f t="shared" si="1"/>
        <v>6935</v>
      </c>
      <c r="G42">
        <f t="shared" si="2"/>
        <v>1.5111499997146893E-2</v>
      </c>
      <c r="J42">
        <f t="shared" si="5"/>
        <v>1.5111499997146893E-2</v>
      </c>
      <c r="O42">
        <f t="shared" ca="1" si="3"/>
        <v>1.4390490240182102E-2</v>
      </c>
      <c r="Q42" s="2">
        <f t="shared" si="4"/>
        <v>32955.659399999997</v>
      </c>
    </row>
    <row r="43" spans="1:17" x14ac:dyDescent="0.2">
      <c r="A43" t="s">
        <v>31</v>
      </c>
      <c r="B43" s="5" t="s">
        <v>33</v>
      </c>
      <c r="C43" s="13">
        <v>48300.27</v>
      </c>
      <c r="D43" s="13">
        <v>0.02</v>
      </c>
      <c r="E43">
        <f t="shared" si="0"/>
        <v>7629.5389847155875</v>
      </c>
      <c r="F43">
        <f t="shared" si="1"/>
        <v>7629.5</v>
      </c>
      <c r="G43">
        <f t="shared" si="2"/>
        <v>1.8305549994693138E-2</v>
      </c>
      <c r="J43">
        <f t="shared" si="5"/>
        <v>1.8305549994693138E-2</v>
      </c>
      <c r="O43">
        <f t="shared" ca="1" si="3"/>
        <v>1.4364922261427302E-2</v>
      </c>
      <c r="Q43" s="2">
        <f t="shared" si="4"/>
        <v>33281.769999999997</v>
      </c>
    </row>
    <row r="44" spans="1:17" x14ac:dyDescent="0.2">
      <c r="A44" t="s">
        <v>31</v>
      </c>
      <c r="B44" s="5" t="s">
        <v>33</v>
      </c>
      <c r="C44" s="13">
        <v>48301.21</v>
      </c>
      <c r="D44" s="13">
        <v>0.02</v>
      </c>
      <c r="E44">
        <f t="shared" si="0"/>
        <v>7631.5408711741302</v>
      </c>
      <c r="F44">
        <f t="shared" si="1"/>
        <v>7631.5</v>
      </c>
      <c r="G44">
        <f t="shared" si="2"/>
        <v>1.9191349994798657E-2</v>
      </c>
      <c r="J44">
        <f t="shared" si="5"/>
        <v>1.9191349994798657E-2</v>
      </c>
      <c r="O44">
        <f t="shared" ca="1" si="3"/>
        <v>1.436484863153888E-2</v>
      </c>
      <c r="Q44" s="2">
        <f t="shared" si="4"/>
        <v>33282.71</v>
      </c>
    </row>
    <row r="45" spans="1:17" x14ac:dyDescent="0.2">
      <c r="A45" t="s">
        <v>31</v>
      </c>
      <c r="B45" s="5" t="s">
        <v>33</v>
      </c>
      <c r="C45" s="13">
        <v>48302.14</v>
      </c>
      <c r="D45" s="13">
        <v>0.02</v>
      </c>
      <c r="E45">
        <f t="shared" si="0"/>
        <v>7633.5214609682153</v>
      </c>
      <c r="F45">
        <f t="shared" si="1"/>
        <v>7633.5</v>
      </c>
      <c r="G45">
        <f t="shared" si="2"/>
        <v>1.0077150000142865E-2</v>
      </c>
      <c r="J45">
        <f t="shared" si="5"/>
        <v>1.0077150000142865E-2</v>
      </c>
      <c r="O45">
        <f t="shared" ca="1" si="3"/>
        <v>1.4364775001650457E-2</v>
      </c>
      <c r="Q45" s="2">
        <f t="shared" si="4"/>
        <v>33283.64</v>
      </c>
    </row>
    <row r="46" spans="1:17" x14ac:dyDescent="0.2">
      <c r="A46" t="s">
        <v>31</v>
      </c>
      <c r="B46" s="5" t="s">
        <v>32</v>
      </c>
      <c r="C46" s="13">
        <v>48303.320299999999</v>
      </c>
      <c r="D46" s="13">
        <v>1.6999999999999999E-3</v>
      </c>
      <c r="E46">
        <f t="shared" si="0"/>
        <v>7636.0351062735463</v>
      </c>
      <c r="F46">
        <f t="shared" si="1"/>
        <v>7636</v>
      </c>
      <c r="G46">
        <f t="shared" si="2"/>
        <v>1.6484399995533749E-2</v>
      </c>
      <c r="J46">
        <f t="shared" si="5"/>
        <v>1.6484399995533749E-2</v>
      </c>
      <c r="O46">
        <f t="shared" ca="1" si="3"/>
        <v>1.4364682964289928E-2</v>
      </c>
      <c r="Q46" s="2">
        <f t="shared" si="4"/>
        <v>33284.820299999999</v>
      </c>
    </row>
    <row r="47" spans="1:17" x14ac:dyDescent="0.2">
      <c r="A47" s="43" t="s">
        <v>143</v>
      </c>
      <c r="B47" s="44" t="s">
        <v>33</v>
      </c>
      <c r="C47" s="43">
        <v>50189.002999999997</v>
      </c>
      <c r="D47" s="43" t="s">
        <v>55</v>
      </c>
      <c r="E47">
        <f t="shared" si="0"/>
        <v>11651.910278856385</v>
      </c>
      <c r="F47">
        <f t="shared" si="1"/>
        <v>11652</v>
      </c>
      <c r="G47">
        <f t="shared" si="2"/>
        <v>-4.2129200002818834E-2</v>
      </c>
      <c r="I47">
        <f>+G46</f>
        <v>1.6484399995533749E-2</v>
      </c>
      <c r="O47">
        <f t="shared" ca="1" si="3"/>
        <v>1.4216834148337049E-2</v>
      </c>
      <c r="Q47" s="2">
        <f t="shared" si="4"/>
        <v>35170.502999999997</v>
      </c>
    </row>
    <row r="48" spans="1:17" x14ac:dyDescent="0.2">
      <c r="A48" s="43" t="s">
        <v>148</v>
      </c>
      <c r="B48" s="44" t="s">
        <v>33</v>
      </c>
      <c r="C48" s="43">
        <v>52347.143300000003</v>
      </c>
      <c r="D48" s="43" t="s">
        <v>55</v>
      </c>
      <c r="E48">
        <f t="shared" si="0"/>
        <v>16248.02925991323</v>
      </c>
      <c r="F48">
        <f t="shared" si="1"/>
        <v>16248</v>
      </c>
      <c r="G48">
        <f t="shared" si="2"/>
        <v>1.3739200003328733E-2</v>
      </c>
      <c r="K48">
        <f>+U47</f>
        <v>0</v>
      </c>
      <c r="O48">
        <f t="shared" ca="1" si="3"/>
        <v>1.404763266474157E-2</v>
      </c>
      <c r="Q48" s="2">
        <f t="shared" si="4"/>
        <v>37328.643300000003</v>
      </c>
    </row>
    <row r="49" spans="1:17" x14ac:dyDescent="0.2">
      <c r="A49" s="26" t="s">
        <v>43</v>
      </c>
      <c r="B49" s="27"/>
      <c r="C49" s="28">
        <v>53499.428999999996</v>
      </c>
      <c r="D49" s="29">
        <v>8.0000000000000004E-4</v>
      </c>
      <c r="E49">
        <f t="shared" si="0"/>
        <v>18702.013450547325</v>
      </c>
      <c r="F49">
        <f t="shared" si="1"/>
        <v>18702</v>
      </c>
      <c r="G49">
        <f t="shared" si="2"/>
        <v>6.3157999975373968E-3</v>
      </c>
      <c r="K49">
        <f>+U48</f>
        <v>0</v>
      </c>
      <c r="O49">
        <f t="shared" ca="1" si="3"/>
        <v>1.3957288791646857E-2</v>
      </c>
      <c r="Q49" s="2">
        <f t="shared" si="4"/>
        <v>38480.928999999996</v>
      </c>
    </row>
    <row r="50" spans="1:17" x14ac:dyDescent="0.2">
      <c r="A50" s="43" t="s">
        <v>159</v>
      </c>
      <c r="B50" s="44" t="s">
        <v>32</v>
      </c>
      <c r="C50" s="43">
        <v>54115.262600000002</v>
      </c>
      <c r="D50" s="43" t="s">
        <v>55</v>
      </c>
      <c r="E50">
        <f t="shared" si="0"/>
        <v>20013.533604326291</v>
      </c>
      <c r="F50">
        <f t="shared" si="1"/>
        <v>20013.5</v>
      </c>
      <c r="G50">
        <f t="shared" si="2"/>
        <v>1.5779150002344977E-2</v>
      </c>
      <c r="K50">
        <f t="shared" ref="K50:K87" si="6">+G49</f>
        <v>6.3157999975373968E-3</v>
      </c>
      <c r="O50">
        <f t="shared" ca="1" si="3"/>
        <v>1.390900599231364E-2</v>
      </c>
      <c r="Q50" s="2">
        <f t="shared" si="4"/>
        <v>39096.762600000002</v>
      </c>
    </row>
    <row r="51" spans="1:17" x14ac:dyDescent="0.2">
      <c r="A51" s="51" t="s">
        <v>44</v>
      </c>
      <c r="B51" s="52" t="s">
        <v>32</v>
      </c>
      <c r="C51" s="53">
        <v>56015.318850000003</v>
      </c>
      <c r="D51" s="53">
        <v>5.9999999999999995E-4</v>
      </c>
      <c r="E51">
        <f t="shared" si="0"/>
        <v>24060.019644043296</v>
      </c>
      <c r="F51">
        <f t="shared" si="1"/>
        <v>24060</v>
      </c>
      <c r="G51">
        <f t="shared" si="2"/>
        <v>9.2240000012679957E-3</v>
      </c>
      <c r="K51">
        <f t="shared" si="6"/>
        <v>1.5779150002344977E-2</v>
      </c>
      <c r="O51">
        <f t="shared" ca="1" si="3"/>
        <v>1.3760034320562312E-2</v>
      </c>
      <c r="Q51" s="2">
        <f t="shared" si="4"/>
        <v>40996.818850000003</v>
      </c>
    </row>
    <row r="52" spans="1:17" x14ac:dyDescent="0.2">
      <c r="A52" s="51" t="s">
        <v>44</v>
      </c>
      <c r="B52" s="52" t="s">
        <v>32</v>
      </c>
      <c r="C52" s="53">
        <v>56015.31897</v>
      </c>
      <c r="D52" s="53">
        <v>5.9999999999999995E-4</v>
      </c>
      <c r="E52">
        <f t="shared" si="0"/>
        <v>24060.019899603263</v>
      </c>
      <c r="F52">
        <f t="shared" si="1"/>
        <v>24060</v>
      </c>
      <c r="G52">
        <f t="shared" si="2"/>
        <v>9.3439999982365407E-3</v>
      </c>
      <c r="K52">
        <f t="shared" si="6"/>
        <v>9.2240000012679957E-3</v>
      </c>
      <c r="O52">
        <f t="shared" ca="1" si="3"/>
        <v>1.3760034320562312E-2</v>
      </c>
      <c r="Q52" s="2">
        <f t="shared" si="4"/>
        <v>40996.81897</v>
      </c>
    </row>
    <row r="53" spans="1:17" x14ac:dyDescent="0.2">
      <c r="A53" s="51" t="s">
        <v>44</v>
      </c>
      <c r="B53" s="52" t="s">
        <v>32</v>
      </c>
      <c r="C53" s="53">
        <v>56015.319470000002</v>
      </c>
      <c r="D53" s="53">
        <v>8.0000000000000004E-4</v>
      </c>
      <c r="E53">
        <f t="shared" ref="E53:E87" si="7">+(C53-C$7)/C$8</f>
        <v>24060.020964436488</v>
      </c>
      <c r="F53">
        <f t="shared" ref="F53:F84" si="8">ROUND(2*E53,0)/2</f>
        <v>24060</v>
      </c>
      <c r="G53">
        <f t="shared" ref="G53:G84" si="9">+C53-(C$7+F53*C$8)</f>
        <v>9.8440000001573935E-3</v>
      </c>
      <c r="K53">
        <f t="shared" si="6"/>
        <v>9.3439999982365407E-3</v>
      </c>
      <c r="O53">
        <f t="shared" ref="O53:O87" ca="1" si="10">+C$11+C$12*$F53</f>
        <v>1.3760034320562312E-2</v>
      </c>
      <c r="Q53" s="2">
        <f t="shared" ref="Q53:Q87" si="11">+C53-15018.5</f>
        <v>40996.819470000002</v>
      </c>
    </row>
    <row r="54" spans="1:17" x14ac:dyDescent="0.2">
      <c r="A54" s="51" t="s">
        <v>44</v>
      </c>
      <c r="B54" s="52" t="s">
        <v>32</v>
      </c>
      <c r="C54" s="53">
        <v>56015.319860000003</v>
      </c>
      <c r="D54" s="53">
        <v>8.0000000000000004E-4</v>
      </c>
      <c r="E54">
        <f t="shared" si="7"/>
        <v>24060.021795006403</v>
      </c>
      <c r="F54">
        <f t="shared" si="8"/>
        <v>24060</v>
      </c>
      <c r="G54">
        <f t="shared" si="9"/>
        <v>1.0234000001219101E-2</v>
      </c>
      <c r="K54">
        <f t="shared" si="6"/>
        <v>9.8440000001573935E-3</v>
      </c>
      <c r="O54">
        <f t="shared" ca="1" si="10"/>
        <v>1.3760034320562312E-2</v>
      </c>
      <c r="Q54" s="2">
        <f t="shared" si="11"/>
        <v>40996.819860000003</v>
      </c>
    </row>
    <row r="55" spans="1:17" x14ac:dyDescent="0.2">
      <c r="A55" s="58" t="s">
        <v>1</v>
      </c>
      <c r="B55" s="59" t="s">
        <v>32</v>
      </c>
      <c r="C55" s="58">
        <v>57430.093000000001</v>
      </c>
      <c r="D55" s="58" t="s">
        <v>157</v>
      </c>
      <c r="E55">
        <f t="shared" si="7"/>
        <v>27073.016678908698</v>
      </c>
      <c r="F55">
        <f t="shared" si="8"/>
        <v>27073</v>
      </c>
      <c r="G55">
        <f t="shared" si="9"/>
        <v>7.8317000006791204E-3</v>
      </c>
      <c r="K55">
        <f t="shared" si="6"/>
        <v>1.0234000001219101E-2</v>
      </c>
      <c r="O55">
        <f t="shared" ca="1" si="10"/>
        <v>1.3649110893653442E-2</v>
      </c>
      <c r="Q55" s="2">
        <f t="shared" si="11"/>
        <v>42411.593000000001</v>
      </c>
    </row>
    <row r="56" spans="1:17" x14ac:dyDescent="0.2">
      <c r="A56" s="58" t="s">
        <v>1</v>
      </c>
      <c r="B56" s="59" t="s">
        <v>33</v>
      </c>
      <c r="C56" s="58">
        <v>57451.001400000001</v>
      </c>
      <c r="D56" s="58" t="s">
        <v>157</v>
      </c>
      <c r="E56">
        <f t="shared" si="7"/>
        <v>27117.544596812611</v>
      </c>
      <c r="F56">
        <f t="shared" si="8"/>
        <v>27117.5</v>
      </c>
      <c r="G56">
        <f t="shared" si="9"/>
        <v>2.0940750000590924E-2</v>
      </c>
      <c r="K56">
        <f t="shared" si="6"/>
        <v>7.8317000006791204E-3</v>
      </c>
      <c r="O56">
        <f t="shared" ca="1" si="10"/>
        <v>1.3647472628636035E-2</v>
      </c>
      <c r="Q56" s="2">
        <f t="shared" si="11"/>
        <v>42432.501400000001</v>
      </c>
    </row>
    <row r="57" spans="1:17" x14ac:dyDescent="0.2">
      <c r="A57" s="54" t="s">
        <v>178</v>
      </c>
      <c r="B57" s="55" t="s">
        <v>32</v>
      </c>
      <c r="C57" s="56">
        <v>57500.531000000003</v>
      </c>
      <c r="D57" s="57">
        <v>8.0000000000000002E-3</v>
      </c>
      <c r="E57">
        <f t="shared" si="7"/>
        <v>27223.026123979387</v>
      </c>
      <c r="F57">
        <f t="shared" si="8"/>
        <v>27223</v>
      </c>
      <c r="G57">
        <f t="shared" si="9"/>
        <v>1.2266700003237929E-2</v>
      </c>
      <c r="K57">
        <f t="shared" si="6"/>
        <v>2.0940750000590924E-2</v>
      </c>
      <c r="O57">
        <f t="shared" ca="1" si="10"/>
        <v>1.3643588652021735E-2</v>
      </c>
      <c r="Q57" s="2">
        <f t="shared" si="11"/>
        <v>42482.031000000003</v>
      </c>
    </row>
    <row r="58" spans="1:17" x14ac:dyDescent="0.2">
      <c r="A58" s="58" t="s">
        <v>1</v>
      </c>
      <c r="B58" s="59" t="s">
        <v>32</v>
      </c>
      <c r="C58" s="58">
        <v>57744.231800000001</v>
      </c>
      <c r="D58" s="58" t="s">
        <v>54</v>
      </c>
      <c r="E58">
        <f t="shared" si="7"/>
        <v>27742.027540420539</v>
      </c>
      <c r="F58">
        <f t="shared" si="8"/>
        <v>27742</v>
      </c>
      <c r="G58">
        <f t="shared" si="9"/>
        <v>1.293180000357097E-2</v>
      </c>
      <c r="K58">
        <f t="shared" si="6"/>
        <v>1.2266700003237929E-2</v>
      </c>
      <c r="O58">
        <f t="shared" ca="1" si="10"/>
        <v>1.3624481695976031E-2</v>
      </c>
      <c r="Q58" s="2">
        <f t="shared" si="11"/>
        <v>42725.731800000001</v>
      </c>
    </row>
    <row r="59" spans="1:17" x14ac:dyDescent="0.2">
      <c r="A59" s="58" t="s">
        <v>0</v>
      </c>
      <c r="B59" s="59" t="s">
        <v>32</v>
      </c>
      <c r="C59" s="58">
        <v>58154.151099999901</v>
      </c>
      <c r="D59" s="58" t="s">
        <v>16</v>
      </c>
      <c r="E59">
        <f t="shared" si="7"/>
        <v>28615.018918891652</v>
      </c>
      <c r="F59">
        <f t="shared" si="8"/>
        <v>28615</v>
      </c>
      <c r="G59">
        <f t="shared" si="9"/>
        <v>8.8834999041864648E-3</v>
      </c>
      <c r="K59">
        <f t="shared" si="6"/>
        <v>1.293180000357097E-2</v>
      </c>
      <c r="O59">
        <f t="shared" ca="1" si="10"/>
        <v>1.3592342249679501E-2</v>
      </c>
      <c r="Q59" s="2">
        <f t="shared" si="11"/>
        <v>43135.651099999901</v>
      </c>
    </row>
    <row r="60" spans="1:17" x14ac:dyDescent="0.2">
      <c r="A60" s="58" t="s">
        <v>0</v>
      </c>
      <c r="B60" s="59" t="s">
        <v>32</v>
      </c>
      <c r="C60" s="58">
        <v>58154.152300000191</v>
      </c>
      <c r="D60" s="58" t="s">
        <v>16</v>
      </c>
      <c r="E60">
        <f t="shared" si="7"/>
        <v>28615.021474492005</v>
      </c>
      <c r="F60">
        <f t="shared" si="8"/>
        <v>28615</v>
      </c>
      <c r="G60">
        <f t="shared" si="9"/>
        <v>1.008350019401405E-2</v>
      </c>
      <c r="K60">
        <f t="shared" si="6"/>
        <v>8.8834999041864648E-3</v>
      </c>
      <c r="O60">
        <f t="shared" ca="1" si="10"/>
        <v>1.3592342249679501E-2</v>
      </c>
      <c r="Q60" s="2">
        <f t="shared" si="11"/>
        <v>43135.652300000191</v>
      </c>
    </row>
    <row r="61" spans="1:17" x14ac:dyDescent="0.2">
      <c r="A61" s="58" t="s">
        <v>0</v>
      </c>
      <c r="B61" s="59" t="s">
        <v>32</v>
      </c>
      <c r="C61" s="58">
        <v>58154.153700000141</v>
      </c>
      <c r="D61" s="58" t="s">
        <v>16</v>
      </c>
      <c r="E61">
        <f t="shared" si="7"/>
        <v>28615.024456024923</v>
      </c>
      <c r="F61">
        <f t="shared" si="8"/>
        <v>28615</v>
      </c>
      <c r="G61">
        <f t="shared" si="9"/>
        <v>1.148350014409516E-2</v>
      </c>
      <c r="K61">
        <f t="shared" si="6"/>
        <v>1.008350019401405E-2</v>
      </c>
      <c r="O61">
        <f t="shared" ca="1" si="10"/>
        <v>1.3592342249679501E-2</v>
      </c>
      <c r="Q61" s="2">
        <f t="shared" si="11"/>
        <v>43135.653700000141</v>
      </c>
    </row>
    <row r="62" spans="1:17" x14ac:dyDescent="0.2">
      <c r="A62" s="58" t="s">
        <v>0</v>
      </c>
      <c r="B62" s="59" t="s">
        <v>32</v>
      </c>
      <c r="C62" s="58">
        <v>58154.154000000097</v>
      </c>
      <c r="D62" s="58" t="s">
        <v>16</v>
      </c>
      <c r="E62">
        <f t="shared" si="7"/>
        <v>28615.02509492476</v>
      </c>
      <c r="F62">
        <f t="shared" si="8"/>
        <v>28615</v>
      </c>
      <c r="G62">
        <f t="shared" si="9"/>
        <v>1.1783500100136735E-2</v>
      </c>
      <c r="K62">
        <f t="shared" si="6"/>
        <v>1.148350014409516E-2</v>
      </c>
      <c r="O62">
        <f t="shared" ca="1" si="10"/>
        <v>1.3592342249679501E-2</v>
      </c>
      <c r="Q62" s="2">
        <f t="shared" si="11"/>
        <v>43135.654000000097</v>
      </c>
    </row>
    <row r="63" spans="1:17" x14ac:dyDescent="0.2">
      <c r="A63" s="58" t="s">
        <v>0</v>
      </c>
      <c r="B63" s="59" t="s">
        <v>33</v>
      </c>
      <c r="C63" s="58">
        <v>58156.256399999838</v>
      </c>
      <c r="D63" s="58" t="s">
        <v>16</v>
      </c>
      <c r="E63">
        <f t="shared" si="7"/>
        <v>28619.502505658711</v>
      </c>
      <c r="F63">
        <f t="shared" si="8"/>
        <v>28619.5</v>
      </c>
      <c r="G63">
        <f t="shared" si="9"/>
        <v>1.1765498347813264E-3</v>
      </c>
      <c r="K63">
        <f t="shared" si="6"/>
        <v>1.1783500100136735E-2</v>
      </c>
      <c r="O63">
        <f t="shared" ca="1" si="10"/>
        <v>1.3592176582430551E-2</v>
      </c>
      <c r="Q63" s="2">
        <f t="shared" si="11"/>
        <v>43137.756399999838</v>
      </c>
    </row>
    <row r="64" spans="1:17" x14ac:dyDescent="0.2">
      <c r="A64" s="58" t="s">
        <v>0</v>
      </c>
      <c r="B64" s="59" t="s">
        <v>33</v>
      </c>
      <c r="C64" s="58">
        <v>58157.208399999887</v>
      </c>
      <c r="D64" s="58" t="s">
        <v>16</v>
      </c>
      <c r="E64">
        <f t="shared" si="7"/>
        <v>28621.529948114694</v>
      </c>
      <c r="F64">
        <f t="shared" si="8"/>
        <v>28621.5</v>
      </c>
      <c r="G64">
        <f t="shared" si="9"/>
        <v>1.406234988826327E-2</v>
      </c>
      <c r="K64">
        <f t="shared" si="6"/>
        <v>1.1765498347813264E-3</v>
      </c>
      <c r="O64">
        <f t="shared" ca="1" si="10"/>
        <v>1.3592102952542127E-2</v>
      </c>
      <c r="Q64" s="2">
        <f t="shared" si="11"/>
        <v>43138.708399999887</v>
      </c>
    </row>
    <row r="65" spans="1:17" x14ac:dyDescent="0.2">
      <c r="A65" s="58" t="s">
        <v>0</v>
      </c>
      <c r="B65" s="59" t="s">
        <v>33</v>
      </c>
      <c r="C65" s="58">
        <v>58157.208999999799</v>
      </c>
      <c r="D65" s="58" t="s">
        <v>16</v>
      </c>
      <c r="E65">
        <f t="shared" si="7"/>
        <v>28621.531225914372</v>
      </c>
      <c r="F65">
        <f t="shared" si="8"/>
        <v>28621.5</v>
      </c>
      <c r="G65">
        <f t="shared" si="9"/>
        <v>1.4662349800346419E-2</v>
      </c>
      <c r="K65">
        <f t="shared" si="6"/>
        <v>1.406234988826327E-2</v>
      </c>
      <c r="O65">
        <f t="shared" ca="1" si="10"/>
        <v>1.3592102952542127E-2</v>
      </c>
      <c r="Q65" s="2">
        <f t="shared" si="11"/>
        <v>43138.708999999799</v>
      </c>
    </row>
    <row r="66" spans="1:17" x14ac:dyDescent="0.2">
      <c r="A66" s="58" t="s">
        <v>0</v>
      </c>
      <c r="B66" s="59" t="s">
        <v>33</v>
      </c>
      <c r="C66" s="58">
        <v>58157.210400000215</v>
      </c>
      <c r="D66" s="58" t="s">
        <v>16</v>
      </c>
      <c r="E66">
        <f t="shared" si="7"/>
        <v>28621.53420744828</v>
      </c>
      <c r="F66">
        <f t="shared" si="8"/>
        <v>28621.5</v>
      </c>
      <c r="G66">
        <f t="shared" si="9"/>
        <v>1.6062350216088817E-2</v>
      </c>
      <c r="K66">
        <f t="shared" si="6"/>
        <v>1.4662349800346419E-2</v>
      </c>
      <c r="O66">
        <f t="shared" ca="1" si="10"/>
        <v>1.3592102952542127E-2</v>
      </c>
      <c r="Q66" s="2">
        <f t="shared" si="11"/>
        <v>43138.710400000215</v>
      </c>
    </row>
    <row r="67" spans="1:17" x14ac:dyDescent="0.2">
      <c r="A67" s="58" t="s">
        <v>0</v>
      </c>
      <c r="B67" s="59" t="s">
        <v>33</v>
      </c>
      <c r="C67" s="58">
        <v>58157.210899999831</v>
      </c>
      <c r="D67" s="58" t="s">
        <v>16</v>
      </c>
      <c r="E67">
        <f t="shared" si="7"/>
        <v>28621.535272280686</v>
      </c>
      <c r="F67">
        <f t="shared" si="8"/>
        <v>28621.5</v>
      </c>
      <c r="G67">
        <f t="shared" si="9"/>
        <v>1.6562349832383916E-2</v>
      </c>
      <c r="K67">
        <f t="shared" si="6"/>
        <v>1.6062350216088817E-2</v>
      </c>
      <c r="O67">
        <f t="shared" ca="1" si="10"/>
        <v>1.3592102952542127E-2</v>
      </c>
      <c r="Q67" s="2">
        <f t="shared" si="11"/>
        <v>43138.710899999831</v>
      </c>
    </row>
    <row r="68" spans="1:17" x14ac:dyDescent="0.2">
      <c r="A68" s="58" t="s">
        <v>0</v>
      </c>
      <c r="B68" s="59" t="s">
        <v>33</v>
      </c>
      <c r="C68" s="58">
        <v>58158.148099999875</v>
      </c>
      <c r="D68" s="58" t="s">
        <v>16</v>
      </c>
      <c r="E68">
        <f t="shared" si="7"/>
        <v>28623.531195673269</v>
      </c>
      <c r="F68">
        <f t="shared" si="8"/>
        <v>28623.5</v>
      </c>
      <c r="G68">
        <f t="shared" si="9"/>
        <v>1.4648149874119554E-2</v>
      </c>
      <c r="K68">
        <f t="shared" si="6"/>
        <v>1.6562349832383916E-2</v>
      </c>
      <c r="O68">
        <f t="shared" ca="1" si="10"/>
        <v>1.3592029322653704E-2</v>
      </c>
      <c r="Q68" s="2">
        <f t="shared" si="11"/>
        <v>43139.648099999875</v>
      </c>
    </row>
    <row r="69" spans="1:17" x14ac:dyDescent="0.2">
      <c r="A69" s="58" t="s">
        <v>0</v>
      </c>
      <c r="B69" s="59" t="s">
        <v>33</v>
      </c>
      <c r="C69" s="58">
        <v>58158.150799999945</v>
      </c>
      <c r="D69" s="58" t="s">
        <v>16</v>
      </c>
      <c r="E69">
        <f t="shared" si="7"/>
        <v>28623.536945772823</v>
      </c>
      <c r="F69">
        <f t="shared" si="8"/>
        <v>28623.5</v>
      </c>
      <c r="G69">
        <f t="shared" si="9"/>
        <v>1.7348149944155011E-2</v>
      </c>
      <c r="K69">
        <f t="shared" si="6"/>
        <v>1.4648149874119554E-2</v>
      </c>
      <c r="O69">
        <f t="shared" ca="1" si="10"/>
        <v>1.3592029322653704E-2</v>
      </c>
      <c r="Q69" s="2">
        <f t="shared" si="11"/>
        <v>43139.650799999945</v>
      </c>
    </row>
    <row r="70" spans="1:17" x14ac:dyDescent="0.2">
      <c r="A70" s="58" t="s">
        <v>0</v>
      </c>
      <c r="B70" s="59" t="s">
        <v>33</v>
      </c>
      <c r="C70" s="58">
        <v>58158.152799999807</v>
      </c>
      <c r="D70" s="58" t="s">
        <v>16</v>
      </c>
      <c r="E70">
        <f t="shared" si="7"/>
        <v>28623.541205105419</v>
      </c>
      <c r="F70">
        <f t="shared" si="8"/>
        <v>28623.5</v>
      </c>
      <c r="G70">
        <f t="shared" si="9"/>
        <v>1.934814980631927E-2</v>
      </c>
      <c r="K70">
        <f t="shared" si="6"/>
        <v>1.7348149944155011E-2</v>
      </c>
      <c r="O70">
        <f t="shared" ca="1" si="10"/>
        <v>1.3592029322653704E-2</v>
      </c>
      <c r="Q70" s="2">
        <f t="shared" si="11"/>
        <v>43139.652799999807</v>
      </c>
    </row>
    <row r="71" spans="1:17" x14ac:dyDescent="0.2">
      <c r="A71" s="58" t="s">
        <v>0</v>
      </c>
      <c r="B71" s="59" t="s">
        <v>33</v>
      </c>
      <c r="C71" s="58">
        <v>58158.155799999833</v>
      </c>
      <c r="D71" s="58" t="s">
        <v>16</v>
      </c>
      <c r="E71">
        <f t="shared" si="7"/>
        <v>28623.54759410481</v>
      </c>
      <c r="F71">
        <f t="shared" si="8"/>
        <v>28623.5</v>
      </c>
      <c r="G71">
        <f t="shared" si="9"/>
        <v>2.2348149832396302E-2</v>
      </c>
      <c r="K71">
        <f t="shared" si="6"/>
        <v>1.934814980631927E-2</v>
      </c>
      <c r="O71">
        <f t="shared" ca="1" si="10"/>
        <v>1.3592029322653704E-2</v>
      </c>
      <c r="Q71" s="2">
        <f t="shared" si="11"/>
        <v>43139.655799999833</v>
      </c>
    </row>
    <row r="72" spans="1:17" x14ac:dyDescent="0.2">
      <c r="A72" s="58" t="s">
        <v>0</v>
      </c>
      <c r="B72" s="59" t="s">
        <v>32</v>
      </c>
      <c r="C72" s="58">
        <v>58202.986500000115</v>
      </c>
      <c r="D72" s="58" t="s">
        <v>16</v>
      </c>
      <c r="E72">
        <f t="shared" si="7"/>
        <v>28719.022031612585</v>
      </c>
      <c r="F72">
        <f t="shared" si="8"/>
        <v>28719</v>
      </c>
      <c r="G72">
        <f t="shared" si="9"/>
        <v>1.0345100112317596E-2</v>
      </c>
      <c r="K72">
        <f t="shared" si="6"/>
        <v>2.2348149832396302E-2</v>
      </c>
      <c r="O72">
        <f t="shared" ca="1" si="10"/>
        <v>1.3588513495481519E-2</v>
      </c>
      <c r="Q72" s="2">
        <f t="shared" si="11"/>
        <v>43184.486500000115</v>
      </c>
    </row>
    <row r="73" spans="1:17" x14ac:dyDescent="0.2">
      <c r="A73" s="58" t="s">
        <v>0</v>
      </c>
      <c r="B73" s="59" t="s">
        <v>32</v>
      </c>
      <c r="C73" s="58">
        <v>58202.987300000153</v>
      </c>
      <c r="D73" s="58" t="s">
        <v>16</v>
      </c>
      <c r="E73">
        <f t="shared" si="7"/>
        <v>28719.023735345825</v>
      </c>
      <c r="F73">
        <f t="shared" si="8"/>
        <v>28719</v>
      </c>
      <c r="G73">
        <f t="shared" si="9"/>
        <v>1.1145100150315557E-2</v>
      </c>
      <c r="K73">
        <f t="shared" si="6"/>
        <v>1.0345100112317596E-2</v>
      </c>
      <c r="O73">
        <f t="shared" ca="1" si="10"/>
        <v>1.3588513495481519E-2</v>
      </c>
      <c r="Q73" s="2">
        <f t="shared" si="11"/>
        <v>43184.487300000153</v>
      </c>
    </row>
    <row r="74" spans="1:17" x14ac:dyDescent="0.2">
      <c r="A74" s="58" t="s">
        <v>0</v>
      </c>
      <c r="B74" s="59" t="s">
        <v>32</v>
      </c>
      <c r="C74" s="58">
        <v>58202.98779999977</v>
      </c>
      <c r="D74" s="58" t="s">
        <v>16</v>
      </c>
      <c r="E74">
        <f t="shared" si="7"/>
        <v>28719.024800178227</v>
      </c>
      <c r="F74">
        <f t="shared" si="8"/>
        <v>28719</v>
      </c>
      <c r="G74">
        <f t="shared" si="9"/>
        <v>1.1645099766610656E-2</v>
      </c>
      <c r="K74">
        <f t="shared" si="6"/>
        <v>1.1145100150315557E-2</v>
      </c>
      <c r="O74">
        <f t="shared" ca="1" si="10"/>
        <v>1.3588513495481519E-2</v>
      </c>
      <c r="Q74" s="2">
        <f t="shared" si="11"/>
        <v>43184.48779999977</v>
      </c>
    </row>
    <row r="75" spans="1:17" x14ac:dyDescent="0.2">
      <c r="A75" s="58" t="s">
        <v>0</v>
      </c>
      <c r="B75" s="59" t="s">
        <v>32</v>
      </c>
      <c r="C75" s="58">
        <v>58202.989300000016</v>
      </c>
      <c r="D75" s="58" t="s">
        <v>16</v>
      </c>
      <c r="E75">
        <f t="shared" si="7"/>
        <v>28719.027994678421</v>
      </c>
      <c r="F75">
        <f t="shared" si="8"/>
        <v>28719</v>
      </c>
      <c r="G75">
        <f t="shared" si="9"/>
        <v>1.3145100012479816E-2</v>
      </c>
      <c r="K75">
        <f t="shared" si="6"/>
        <v>1.1645099766610656E-2</v>
      </c>
      <c r="O75">
        <f t="shared" ca="1" si="10"/>
        <v>1.3588513495481519E-2</v>
      </c>
      <c r="Q75" s="2">
        <f t="shared" si="11"/>
        <v>43184.489300000016</v>
      </c>
    </row>
    <row r="76" spans="1:17" x14ac:dyDescent="0.2">
      <c r="A76" s="58" t="s">
        <v>0</v>
      </c>
      <c r="B76" s="59" t="s">
        <v>33</v>
      </c>
      <c r="C76" s="58">
        <v>58206.033499999903</v>
      </c>
      <c r="D76" s="58" t="s">
        <v>16</v>
      </c>
      <c r="E76">
        <f t="shared" si="7"/>
        <v>28725.511125270819</v>
      </c>
      <c r="F76">
        <f t="shared" si="8"/>
        <v>28725.5</v>
      </c>
      <c r="G76">
        <f t="shared" si="9"/>
        <v>5.2239499054849148E-3</v>
      </c>
      <c r="K76">
        <f t="shared" si="6"/>
        <v>1.3145100012479816E-2</v>
      </c>
      <c r="O76">
        <f t="shared" ca="1" si="10"/>
        <v>1.3588274198344144E-2</v>
      </c>
      <c r="Q76" s="2">
        <f t="shared" si="11"/>
        <v>43187.533499999903</v>
      </c>
    </row>
    <row r="77" spans="1:17" x14ac:dyDescent="0.2">
      <c r="A77" s="58" t="s">
        <v>0</v>
      </c>
      <c r="B77" s="59" t="s">
        <v>33</v>
      </c>
      <c r="C77" s="58">
        <v>58206.040200000163</v>
      </c>
      <c r="D77" s="58" t="s">
        <v>16</v>
      </c>
      <c r="E77">
        <f t="shared" si="7"/>
        <v>28725.525394036555</v>
      </c>
      <c r="F77">
        <f t="shared" si="8"/>
        <v>28725.5</v>
      </c>
      <c r="G77">
        <f t="shared" si="9"/>
        <v>1.1923950165510178E-2</v>
      </c>
      <c r="K77">
        <f t="shared" si="6"/>
        <v>5.2239499054849148E-3</v>
      </c>
      <c r="O77">
        <f t="shared" ca="1" si="10"/>
        <v>1.3588274198344144E-2</v>
      </c>
      <c r="Q77" s="2">
        <f t="shared" si="11"/>
        <v>43187.540200000163</v>
      </c>
    </row>
    <row r="78" spans="1:17" x14ac:dyDescent="0.2">
      <c r="A78" s="58" t="s">
        <v>0</v>
      </c>
      <c r="B78" s="59" t="s">
        <v>33</v>
      </c>
      <c r="C78" s="58">
        <v>58206.041499999817</v>
      </c>
      <c r="D78" s="58" t="s">
        <v>16</v>
      </c>
      <c r="E78">
        <f t="shared" si="7"/>
        <v>28725.528162602197</v>
      </c>
      <c r="F78">
        <f t="shared" si="8"/>
        <v>28725.5</v>
      </c>
      <c r="G78">
        <f t="shared" si="9"/>
        <v>1.3223949819803238E-2</v>
      </c>
      <c r="K78">
        <f t="shared" si="6"/>
        <v>1.1923950165510178E-2</v>
      </c>
      <c r="O78">
        <f t="shared" ca="1" si="10"/>
        <v>1.3588274198344144E-2</v>
      </c>
      <c r="Q78" s="2">
        <f t="shared" si="11"/>
        <v>43187.541499999817</v>
      </c>
    </row>
    <row r="79" spans="1:17" x14ac:dyDescent="0.2">
      <c r="A79" s="58" t="s">
        <v>0</v>
      </c>
      <c r="B79" s="59" t="s">
        <v>33</v>
      </c>
      <c r="C79" s="58">
        <v>58206.043300000019</v>
      </c>
      <c r="D79" s="58" t="s">
        <v>16</v>
      </c>
      <c r="E79">
        <f t="shared" si="7"/>
        <v>28725.531996002228</v>
      </c>
      <c r="F79">
        <f t="shared" si="8"/>
        <v>28725.5</v>
      </c>
      <c r="G79">
        <f t="shared" si="9"/>
        <v>1.5023950021713972E-2</v>
      </c>
      <c r="K79">
        <f t="shared" si="6"/>
        <v>1.3223949819803238E-2</v>
      </c>
      <c r="O79">
        <f t="shared" ca="1" si="10"/>
        <v>1.3588274198344144E-2</v>
      </c>
      <c r="Q79" s="2">
        <f t="shared" si="11"/>
        <v>43187.543300000019</v>
      </c>
    </row>
    <row r="80" spans="1:17" x14ac:dyDescent="0.2">
      <c r="A80" s="60" t="s">
        <v>179</v>
      </c>
      <c r="B80" s="61" t="s">
        <v>32</v>
      </c>
      <c r="C80" s="62">
        <v>58501.160100000001</v>
      </c>
      <c r="D80" s="62" t="s">
        <v>180</v>
      </c>
      <c r="E80">
        <f t="shared" si="7"/>
        <v>29354.032342392438</v>
      </c>
      <c r="F80">
        <f t="shared" si="8"/>
        <v>29354</v>
      </c>
      <c r="G80">
        <f t="shared" si="9"/>
        <v>1.5186600001470651E-2</v>
      </c>
      <c r="K80">
        <f t="shared" si="6"/>
        <v>1.5023950021713972E-2</v>
      </c>
      <c r="O80">
        <f t="shared" ca="1" si="10"/>
        <v>1.3565136005907296E-2</v>
      </c>
      <c r="Q80" s="2">
        <f t="shared" si="11"/>
        <v>43482.660100000001</v>
      </c>
    </row>
    <row r="81" spans="1:17" x14ac:dyDescent="0.2">
      <c r="A81" s="60" t="s">
        <v>179</v>
      </c>
      <c r="B81" s="61" t="s">
        <v>32</v>
      </c>
      <c r="C81" s="62">
        <v>58573.946199999998</v>
      </c>
      <c r="D81" s="62" t="s">
        <v>180</v>
      </c>
      <c r="E81">
        <f t="shared" si="7"/>
        <v>29509.042457243213</v>
      </c>
      <c r="F81">
        <f t="shared" si="8"/>
        <v>29509</v>
      </c>
      <c r="G81">
        <f t="shared" si="9"/>
        <v>1.9936099997721612E-2</v>
      </c>
      <c r="K81">
        <f t="shared" si="6"/>
        <v>1.5186600001470651E-2</v>
      </c>
      <c r="O81">
        <f t="shared" ca="1" si="10"/>
        <v>1.3559429689554533E-2</v>
      </c>
      <c r="Q81" s="2">
        <f t="shared" si="11"/>
        <v>43555.446199999998</v>
      </c>
    </row>
    <row r="82" spans="1:17" x14ac:dyDescent="0.2">
      <c r="A82" s="63" t="s">
        <v>181</v>
      </c>
      <c r="B82" s="64" t="s">
        <v>32</v>
      </c>
      <c r="C82" s="65">
        <v>59209.250999999997</v>
      </c>
      <c r="D82" s="65" t="s">
        <v>54</v>
      </c>
      <c r="E82">
        <f t="shared" si="7"/>
        <v>30862.029772310962</v>
      </c>
      <c r="F82">
        <f t="shared" si="8"/>
        <v>30862</v>
      </c>
      <c r="G82">
        <f t="shared" si="9"/>
        <v>1.3979799994558562E-2</v>
      </c>
      <c r="K82">
        <f t="shared" si="6"/>
        <v>1.9936099997721612E-2</v>
      </c>
      <c r="O82">
        <f t="shared" ca="1" si="10"/>
        <v>1.3509619070036543E-2</v>
      </c>
      <c r="Q82" s="2">
        <f t="shared" si="11"/>
        <v>44190.750999999997</v>
      </c>
    </row>
    <row r="83" spans="1:17" x14ac:dyDescent="0.2">
      <c r="A83" s="63" t="s">
        <v>181</v>
      </c>
      <c r="B83" s="64" t="s">
        <v>32</v>
      </c>
      <c r="C83" s="65">
        <v>59209.254999999997</v>
      </c>
      <c r="D83" s="65" t="s">
        <v>157</v>
      </c>
      <c r="E83">
        <f t="shared" si="7"/>
        <v>30862.038290976743</v>
      </c>
      <c r="F83">
        <f t="shared" si="8"/>
        <v>30862</v>
      </c>
      <c r="G83">
        <f t="shared" si="9"/>
        <v>1.7979799995373469E-2</v>
      </c>
      <c r="K83">
        <f t="shared" si="6"/>
        <v>1.3979799994558562E-2</v>
      </c>
      <c r="O83">
        <f t="shared" ca="1" si="10"/>
        <v>1.3509619070036543E-2</v>
      </c>
      <c r="Q83" s="2">
        <f t="shared" si="11"/>
        <v>44190.754999999997</v>
      </c>
    </row>
    <row r="84" spans="1:17" x14ac:dyDescent="0.2">
      <c r="A84" s="66" t="s">
        <v>182</v>
      </c>
      <c r="B84" s="67" t="s">
        <v>32</v>
      </c>
      <c r="C84" s="70">
        <v>59256.680000000168</v>
      </c>
      <c r="D84" s="71">
        <v>0.01</v>
      </c>
      <c r="E84">
        <f t="shared" si="7"/>
        <v>30963.037722143199</v>
      </c>
      <c r="F84">
        <f t="shared" si="8"/>
        <v>30963</v>
      </c>
      <c r="G84">
        <f t="shared" si="9"/>
        <v>1.7712700166157447E-2</v>
      </c>
      <c r="K84">
        <f t="shared" si="6"/>
        <v>1.7979799995373469E-2</v>
      </c>
      <c r="O84">
        <f t="shared" ca="1" si="10"/>
        <v>1.3505900760671194E-2</v>
      </c>
      <c r="Q84" s="2">
        <f t="shared" si="11"/>
        <v>44238.180000000168</v>
      </c>
    </row>
    <row r="85" spans="1:17" x14ac:dyDescent="0.2">
      <c r="A85" s="66" t="s">
        <v>182</v>
      </c>
      <c r="B85" s="67" t="s">
        <v>32</v>
      </c>
      <c r="C85" s="70">
        <v>59266.538000000175</v>
      </c>
      <c r="D85" s="71">
        <v>8.0000000000000002E-3</v>
      </c>
      <c r="E85">
        <f t="shared" si="7"/>
        <v>30984.031973960511</v>
      </c>
      <c r="F85">
        <f t="shared" ref="F85:F116" si="12">ROUND(2*E85,0)/2</f>
        <v>30984</v>
      </c>
      <c r="G85">
        <f t="shared" ref="G85:G116" si="13">+C85-(C$7+F85*C$8)</f>
        <v>1.5013600175734609E-2</v>
      </c>
      <c r="K85">
        <f t="shared" si="6"/>
        <v>1.7712700166157447E-2</v>
      </c>
      <c r="O85">
        <f t="shared" ca="1" si="10"/>
        <v>1.3505127646842755E-2</v>
      </c>
      <c r="Q85" s="2">
        <f t="shared" si="11"/>
        <v>44248.038000000175</v>
      </c>
    </row>
    <row r="86" spans="1:17" x14ac:dyDescent="0.2">
      <c r="A86" s="68" t="s">
        <v>184</v>
      </c>
      <c r="B86" s="69" t="s">
        <v>33</v>
      </c>
      <c r="C86" s="72">
        <v>59625.06799999997</v>
      </c>
      <c r="D86" s="13"/>
      <c r="E86">
        <f t="shared" si="7"/>
        <v>31747.581284576401</v>
      </c>
      <c r="F86">
        <f t="shared" si="12"/>
        <v>31747.5</v>
      </c>
      <c r="G86">
        <f t="shared" si="13"/>
        <v>3.8167749968124554E-2</v>
      </c>
      <c r="K86">
        <f t="shared" si="6"/>
        <v>1.5013600175734609E-2</v>
      </c>
      <c r="O86">
        <f t="shared" ca="1" si="10"/>
        <v>1.3477019436937372E-2</v>
      </c>
      <c r="Q86" s="2">
        <f t="shared" si="11"/>
        <v>44606.56799999997</v>
      </c>
    </row>
    <row r="87" spans="1:17" x14ac:dyDescent="0.2">
      <c r="A87" s="66" t="s">
        <v>183</v>
      </c>
      <c r="B87" s="67" t="s">
        <v>33</v>
      </c>
      <c r="C87" s="70">
        <v>59660.497000000003</v>
      </c>
      <c r="D87" s="71">
        <v>5.0000000000000001E-3</v>
      </c>
      <c r="E87">
        <f t="shared" si="7"/>
        <v>31823.033237065316</v>
      </c>
      <c r="F87">
        <f t="shared" si="12"/>
        <v>31823</v>
      </c>
      <c r="G87">
        <f t="shared" si="13"/>
        <v>1.5606700006173924E-2</v>
      </c>
      <c r="K87">
        <f t="shared" si="6"/>
        <v>3.8167749968124554E-2</v>
      </c>
      <c r="O87">
        <f t="shared" ca="1" si="10"/>
        <v>1.3474239908649412E-2</v>
      </c>
      <c r="Q87" s="2">
        <f t="shared" si="11"/>
        <v>44641.997000000003</v>
      </c>
    </row>
    <row r="88" spans="1:17" x14ac:dyDescent="0.2">
      <c r="C88" s="13"/>
      <c r="D88" s="13"/>
    </row>
    <row r="89" spans="1:17" x14ac:dyDescent="0.2">
      <c r="C89" s="13"/>
      <c r="D89" s="13"/>
    </row>
    <row r="90" spans="1:17" x14ac:dyDescent="0.2">
      <c r="C90" s="13"/>
      <c r="D90" s="13"/>
    </row>
    <row r="91" spans="1:17" x14ac:dyDescent="0.2">
      <c r="C91" s="13"/>
      <c r="D91" s="13"/>
    </row>
    <row r="92" spans="1:17" x14ac:dyDescent="0.2">
      <c r="C92" s="13"/>
      <c r="D92" s="13"/>
    </row>
    <row r="93" spans="1:17" x14ac:dyDescent="0.2">
      <c r="C93" s="13"/>
      <c r="D93" s="13"/>
    </row>
    <row r="94" spans="1:17" x14ac:dyDescent="0.2">
      <c r="C94" s="13"/>
      <c r="D94" s="13"/>
    </row>
    <row r="95" spans="1:17" x14ac:dyDescent="0.2">
      <c r="C95" s="13"/>
      <c r="D95" s="13"/>
    </row>
    <row r="96" spans="1:17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  <row r="2565" spans="3:4" x14ac:dyDescent="0.2">
      <c r="C2565" s="13"/>
      <c r="D2565" s="13"/>
    </row>
    <row r="2566" spans="3:4" x14ac:dyDescent="0.2">
      <c r="C2566" s="13"/>
      <c r="D2566" s="13"/>
    </row>
    <row r="2567" spans="3:4" x14ac:dyDescent="0.2">
      <c r="C2567" s="13"/>
      <c r="D2567" s="13"/>
    </row>
    <row r="2568" spans="3:4" x14ac:dyDescent="0.2">
      <c r="C2568" s="13"/>
      <c r="D2568" s="13"/>
    </row>
    <row r="2569" spans="3:4" x14ac:dyDescent="0.2">
      <c r="C2569" s="13"/>
      <c r="D2569" s="13"/>
    </row>
    <row r="2570" spans="3:4" x14ac:dyDescent="0.2">
      <c r="C2570" s="13"/>
      <c r="D2570" s="13"/>
    </row>
    <row r="2571" spans="3:4" x14ac:dyDescent="0.2">
      <c r="C2571" s="13"/>
      <c r="D2571" s="13"/>
    </row>
    <row r="2572" spans="3:4" x14ac:dyDescent="0.2">
      <c r="C2572" s="13"/>
      <c r="D2572" s="13"/>
    </row>
    <row r="2573" spans="3:4" x14ac:dyDescent="0.2">
      <c r="C2573" s="13"/>
      <c r="D2573" s="13"/>
    </row>
    <row r="2574" spans="3:4" x14ac:dyDescent="0.2">
      <c r="C2574" s="13"/>
      <c r="D2574" s="13"/>
    </row>
    <row r="2575" spans="3:4" x14ac:dyDescent="0.2">
      <c r="C2575" s="13"/>
      <c r="D2575" s="13"/>
    </row>
    <row r="2576" spans="3:4" x14ac:dyDescent="0.2">
      <c r="C2576" s="13"/>
      <c r="D2576" s="13"/>
    </row>
    <row r="2577" spans="3:4" x14ac:dyDescent="0.2">
      <c r="C2577" s="13"/>
      <c r="D2577" s="13"/>
    </row>
    <row r="2578" spans="3:4" x14ac:dyDescent="0.2">
      <c r="C2578" s="13"/>
      <c r="D2578" s="13"/>
    </row>
    <row r="2579" spans="3:4" x14ac:dyDescent="0.2">
      <c r="C2579" s="13"/>
      <c r="D2579" s="13"/>
    </row>
    <row r="2580" spans="3:4" x14ac:dyDescent="0.2">
      <c r="C2580" s="13"/>
      <c r="D2580" s="13"/>
    </row>
    <row r="2581" spans="3:4" x14ac:dyDescent="0.2">
      <c r="C2581" s="13"/>
      <c r="D2581" s="13"/>
    </row>
    <row r="2582" spans="3:4" x14ac:dyDescent="0.2">
      <c r="C2582" s="13"/>
      <c r="D2582" s="13"/>
    </row>
    <row r="2583" spans="3:4" x14ac:dyDescent="0.2">
      <c r="C2583" s="13"/>
      <c r="D2583" s="13"/>
    </row>
    <row r="2584" spans="3:4" x14ac:dyDescent="0.2">
      <c r="C2584" s="13"/>
      <c r="D2584" s="13"/>
    </row>
    <row r="2585" spans="3:4" x14ac:dyDescent="0.2">
      <c r="C2585" s="13"/>
      <c r="D2585" s="13"/>
    </row>
    <row r="2586" spans="3:4" x14ac:dyDescent="0.2">
      <c r="C2586" s="13"/>
      <c r="D2586" s="13"/>
    </row>
    <row r="2587" spans="3:4" x14ac:dyDescent="0.2">
      <c r="C2587" s="13"/>
      <c r="D2587" s="13"/>
    </row>
    <row r="2588" spans="3:4" x14ac:dyDescent="0.2">
      <c r="C2588" s="13"/>
      <c r="D2588" s="13"/>
    </row>
    <row r="2589" spans="3:4" x14ac:dyDescent="0.2">
      <c r="C2589" s="13"/>
      <c r="D2589" s="13"/>
    </row>
    <row r="2590" spans="3:4" x14ac:dyDescent="0.2">
      <c r="C2590" s="13"/>
      <c r="D2590" s="13"/>
    </row>
    <row r="2591" spans="3:4" x14ac:dyDescent="0.2">
      <c r="C2591" s="13"/>
      <c r="D2591" s="13"/>
    </row>
    <row r="2592" spans="3:4" x14ac:dyDescent="0.2">
      <c r="C2592" s="13"/>
      <c r="D2592" s="13"/>
    </row>
    <row r="2593" spans="3:4" x14ac:dyDescent="0.2">
      <c r="C2593" s="13"/>
      <c r="D2593" s="13"/>
    </row>
    <row r="2594" spans="3:4" x14ac:dyDescent="0.2">
      <c r="C2594" s="13"/>
      <c r="D2594" s="13"/>
    </row>
    <row r="2595" spans="3:4" x14ac:dyDescent="0.2">
      <c r="C2595" s="13"/>
      <c r="D2595" s="13"/>
    </row>
    <row r="2596" spans="3:4" x14ac:dyDescent="0.2">
      <c r="C2596" s="13"/>
      <c r="D2596" s="13"/>
    </row>
    <row r="2597" spans="3:4" x14ac:dyDescent="0.2">
      <c r="C2597" s="13"/>
      <c r="D2597" s="13"/>
    </row>
    <row r="2598" spans="3:4" x14ac:dyDescent="0.2">
      <c r="C2598" s="13"/>
      <c r="D2598" s="13"/>
    </row>
    <row r="2599" spans="3:4" x14ac:dyDescent="0.2">
      <c r="C2599" s="13"/>
      <c r="D2599" s="13"/>
    </row>
    <row r="2600" spans="3:4" x14ac:dyDescent="0.2">
      <c r="C2600" s="13"/>
      <c r="D2600" s="13"/>
    </row>
    <row r="2601" spans="3:4" x14ac:dyDescent="0.2">
      <c r="C2601" s="13"/>
      <c r="D2601" s="13"/>
    </row>
    <row r="2602" spans="3:4" x14ac:dyDescent="0.2">
      <c r="C2602" s="13"/>
      <c r="D2602" s="13"/>
    </row>
    <row r="2603" spans="3:4" x14ac:dyDescent="0.2">
      <c r="C2603" s="13"/>
      <c r="D2603" s="13"/>
    </row>
    <row r="2604" spans="3:4" x14ac:dyDescent="0.2">
      <c r="C2604" s="13"/>
      <c r="D2604" s="13"/>
    </row>
    <row r="2605" spans="3:4" x14ac:dyDescent="0.2">
      <c r="C2605" s="13"/>
      <c r="D2605" s="13"/>
    </row>
    <row r="2606" spans="3:4" x14ac:dyDescent="0.2">
      <c r="C2606" s="13"/>
      <c r="D2606" s="13"/>
    </row>
    <row r="2607" spans="3:4" x14ac:dyDescent="0.2">
      <c r="C2607" s="13"/>
      <c r="D2607" s="13"/>
    </row>
    <row r="2608" spans="3:4" x14ac:dyDescent="0.2">
      <c r="C2608" s="13"/>
      <c r="D2608" s="13"/>
    </row>
    <row r="2609" spans="3:4" x14ac:dyDescent="0.2">
      <c r="C2609" s="13"/>
      <c r="D2609" s="13"/>
    </row>
    <row r="2610" spans="3:4" x14ac:dyDescent="0.2">
      <c r="C2610" s="13"/>
      <c r="D2610" s="13"/>
    </row>
    <row r="2611" spans="3:4" x14ac:dyDescent="0.2">
      <c r="C2611" s="13"/>
      <c r="D2611" s="13"/>
    </row>
    <row r="2612" spans="3:4" x14ac:dyDescent="0.2">
      <c r="C2612" s="13"/>
      <c r="D2612" s="13"/>
    </row>
    <row r="2613" spans="3:4" x14ac:dyDescent="0.2">
      <c r="C2613" s="13"/>
      <c r="D2613" s="13"/>
    </row>
    <row r="2614" spans="3:4" x14ac:dyDescent="0.2">
      <c r="C2614" s="13"/>
      <c r="D2614" s="13"/>
    </row>
    <row r="2615" spans="3:4" x14ac:dyDescent="0.2">
      <c r="C2615" s="13"/>
      <c r="D2615" s="13"/>
    </row>
    <row r="2616" spans="3:4" x14ac:dyDescent="0.2">
      <c r="C2616" s="13"/>
      <c r="D2616" s="13"/>
    </row>
    <row r="2617" spans="3:4" x14ac:dyDescent="0.2">
      <c r="C2617" s="13"/>
      <c r="D2617" s="13"/>
    </row>
    <row r="2618" spans="3:4" x14ac:dyDescent="0.2">
      <c r="C2618" s="13"/>
      <c r="D2618" s="13"/>
    </row>
    <row r="2619" spans="3:4" x14ac:dyDescent="0.2">
      <c r="C2619" s="13"/>
      <c r="D2619" s="13"/>
    </row>
    <row r="2620" spans="3:4" x14ac:dyDescent="0.2">
      <c r="C2620" s="13"/>
      <c r="D2620" s="13"/>
    </row>
    <row r="2621" spans="3:4" x14ac:dyDescent="0.2">
      <c r="C2621" s="13"/>
      <c r="D2621" s="13"/>
    </row>
    <row r="2622" spans="3:4" x14ac:dyDescent="0.2">
      <c r="C2622" s="13"/>
      <c r="D2622" s="13"/>
    </row>
    <row r="2623" spans="3:4" x14ac:dyDescent="0.2">
      <c r="C2623" s="13"/>
      <c r="D2623" s="13"/>
    </row>
    <row r="2624" spans="3:4" x14ac:dyDescent="0.2">
      <c r="C2624" s="13"/>
      <c r="D2624" s="13"/>
    </row>
    <row r="2625" spans="3:4" x14ac:dyDescent="0.2">
      <c r="C2625" s="13"/>
      <c r="D2625" s="13"/>
    </row>
    <row r="2626" spans="3:4" x14ac:dyDescent="0.2">
      <c r="C2626" s="13"/>
      <c r="D2626" s="13"/>
    </row>
    <row r="2627" spans="3:4" x14ac:dyDescent="0.2">
      <c r="C2627" s="13"/>
      <c r="D2627" s="13"/>
    </row>
    <row r="2628" spans="3:4" x14ac:dyDescent="0.2">
      <c r="C2628" s="13"/>
      <c r="D2628" s="13"/>
    </row>
    <row r="2629" spans="3:4" x14ac:dyDescent="0.2">
      <c r="C2629" s="13"/>
      <c r="D2629" s="13"/>
    </row>
    <row r="2630" spans="3:4" x14ac:dyDescent="0.2">
      <c r="C2630" s="13"/>
      <c r="D2630" s="13"/>
    </row>
    <row r="2631" spans="3:4" x14ac:dyDescent="0.2">
      <c r="C2631" s="13"/>
      <c r="D2631" s="13"/>
    </row>
    <row r="2632" spans="3:4" x14ac:dyDescent="0.2">
      <c r="C2632" s="13"/>
      <c r="D2632" s="13"/>
    </row>
    <row r="2633" spans="3:4" x14ac:dyDescent="0.2">
      <c r="C2633" s="13"/>
      <c r="D2633" s="13"/>
    </row>
    <row r="2634" spans="3:4" x14ac:dyDescent="0.2">
      <c r="C2634" s="13"/>
      <c r="D2634" s="13"/>
    </row>
    <row r="2635" spans="3:4" x14ac:dyDescent="0.2">
      <c r="C2635" s="13"/>
      <c r="D2635" s="13"/>
    </row>
    <row r="2636" spans="3:4" x14ac:dyDescent="0.2">
      <c r="C2636" s="13"/>
      <c r="D2636" s="13"/>
    </row>
    <row r="2637" spans="3:4" x14ac:dyDescent="0.2">
      <c r="C2637" s="13"/>
      <c r="D2637" s="13"/>
    </row>
    <row r="2638" spans="3:4" x14ac:dyDescent="0.2">
      <c r="C2638" s="13"/>
      <c r="D2638" s="13"/>
    </row>
    <row r="2639" spans="3:4" x14ac:dyDescent="0.2">
      <c r="C2639" s="13"/>
      <c r="D2639" s="13"/>
    </row>
    <row r="2640" spans="3:4" x14ac:dyDescent="0.2">
      <c r="C2640" s="13"/>
      <c r="D2640" s="13"/>
    </row>
    <row r="2641" spans="3:4" x14ac:dyDescent="0.2">
      <c r="C2641" s="13"/>
      <c r="D2641" s="13"/>
    </row>
    <row r="2642" spans="3:4" x14ac:dyDescent="0.2">
      <c r="C2642" s="13"/>
      <c r="D2642" s="13"/>
    </row>
    <row r="2643" spans="3:4" x14ac:dyDescent="0.2">
      <c r="C2643" s="13"/>
      <c r="D2643" s="13"/>
    </row>
    <row r="2644" spans="3:4" x14ac:dyDescent="0.2">
      <c r="C2644" s="13"/>
      <c r="D2644" s="13"/>
    </row>
    <row r="2645" spans="3:4" x14ac:dyDescent="0.2">
      <c r="C2645" s="13"/>
      <c r="D2645" s="13"/>
    </row>
    <row r="2646" spans="3:4" x14ac:dyDescent="0.2">
      <c r="C2646" s="13"/>
      <c r="D2646" s="13"/>
    </row>
    <row r="2647" spans="3:4" x14ac:dyDescent="0.2">
      <c r="C2647" s="13"/>
      <c r="D2647" s="13"/>
    </row>
    <row r="2648" spans="3:4" x14ac:dyDescent="0.2">
      <c r="C2648" s="13"/>
      <c r="D2648" s="13"/>
    </row>
    <row r="2649" spans="3:4" x14ac:dyDescent="0.2">
      <c r="C2649" s="13"/>
      <c r="D2649" s="13"/>
    </row>
    <row r="2650" spans="3:4" x14ac:dyDescent="0.2">
      <c r="C2650" s="13"/>
      <c r="D2650" s="13"/>
    </row>
    <row r="2651" spans="3:4" x14ac:dyDescent="0.2">
      <c r="C2651" s="13"/>
      <c r="D2651" s="13"/>
    </row>
    <row r="2652" spans="3:4" x14ac:dyDescent="0.2">
      <c r="C2652" s="13"/>
      <c r="D2652" s="13"/>
    </row>
    <row r="2653" spans="3:4" x14ac:dyDescent="0.2">
      <c r="C2653" s="13"/>
      <c r="D2653" s="13"/>
    </row>
    <row r="2654" spans="3:4" x14ac:dyDescent="0.2">
      <c r="C2654" s="13"/>
      <c r="D2654" s="13"/>
    </row>
    <row r="2655" spans="3:4" x14ac:dyDescent="0.2">
      <c r="C2655" s="13"/>
      <c r="D2655" s="13"/>
    </row>
    <row r="2656" spans="3:4" x14ac:dyDescent="0.2">
      <c r="C2656" s="13"/>
      <c r="D2656" s="13"/>
    </row>
    <row r="2657" spans="3:4" x14ac:dyDescent="0.2">
      <c r="C2657" s="13"/>
      <c r="D2657" s="13"/>
    </row>
    <row r="2658" spans="3:4" x14ac:dyDescent="0.2">
      <c r="C2658" s="13"/>
      <c r="D2658" s="13"/>
    </row>
    <row r="2659" spans="3:4" x14ac:dyDescent="0.2">
      <c r="C2659" s="13"/>
      <c r="D2659" s="13"/>
    </row>
    <row r="2660" spans="3:4" x14ac:dyDescent="0.2">
      <c r="C2660" s="13"/>
      <c r="D2660" s="13"/>
    </row>
    <row r="2661" spans="3:4" x14ac:dyDescent="0.2">
      <c r="C2661" s="13"/>
      <c r="D2661" s="13"/>
    </row>
    <row r="2662" spans="3:4" x14ac:dyDescent="0.2">
      <c r="C2662" s="13"/>
      <c r="D2662" s="13"/>
    </row>
    <row r="2663" spans="3:4" x14ac:dyDescent="0.2">
      <c r="C2663" s="13"/>
      <c r="D2663" s="13"/>
    </row>
    <row r="2664" spans="3:4" x14ac:dyDescent="0.2">
      <c r="C2664" s="13"/>
      <c r="D2664" s="13"/>
    </row>
    <row r="2665" spans="3:4" x14ac:dyDescent="0.2">
      <c r="C2665" s="13"/>
      <c r="D2665" s="13"/>
    </row>
    <row r="2666" spans="3:4" x14ac:dyDescent="0.2">
      <c r="C2666" s="13"/>
      <c r="D2666" s="13"/>
    </row>
    <row r="2667" spans="3:4" x14ac:dyDescent="0.2">
      <c r="C2667" s="13"/>
      <c r="D2667" s="13"/>
    </row>
    <row r="2668" spans="3:4" x14ac:dyDescent="0.2">
      <c r="C2668" s="13"/>
      <c r="D2668" s="13"/>
    </row>
    <row r="2669" spans="3:4" x14ac:dyDescent="0.2">
      <c r="C2669" s="13"/>
      <c r="D2669" s="13"/>
    </row>
    <row r="2670" spans="3:4" x14ac:dyDescent="0.2">
      <c r="C2670" s="13"/>
      <c r="D2670" s="13"/>
    </row>
    <row r="2671" spans="3:4" x14ac:dyDescent="0.2">
      <c r="C2671" s="13"/>
      <c r="D2671" s="13"/>
    </row>
    <row r="2672" spans="3:4" x14ac:dyDescent="0.2">
      <c r="C2672" s="13"/>
      <c r="D2672" s="13"/>
    </row>
    <row r="2673" spans="3:4" x14ac:dyDescent="0.2">
      <c r="C2673" s="13"/>
      <c r="D2673" s="13"/>
    </row>
    <row r="2674" spans="3:4" x14ac:dyDescent="0.2">
      <c r="C2674" s="13"/>
      <c r="D2674" s="13"/>
    </row>
    <row r="2675" spans="3:4" x14ac:dyDescent="0.2">
      <c r="C2675" s="13"/>
      <c r="D2675" s="13"/>
    </row>
    <row r="2676" spans="3:4" x14ac:dyDescent="0.2">
      <c r="C2676" s="13"/>
      <c r="D2676" s="13"/>
    </row>
    <row r="2677" spans="3:4" x14ac:dyDescent="0.2">
      <c r="C2677" s="13"/>
      <c r="D2677" s="13"/>
    </row>
    <row r="2678" spans="3:4" x14ac:dyDescent="0.2">
      <c r="C2678" s="13"/>
      <c r="D2678" s="13"/>
    </row>
    <row r="2679" spans="3:4" x14ac:dyDescent="0.2">
      <c r="C2679" s="13"/>
      <c r="D2679" s="13"/>
    </row>
    <row r="2680" spans="3:4" x14ac:dyDescent="0.2">
      <c r="C2680" s="13"/>
      <c r="D2680" s="13"/>
    </row>
    <row r="2681" spans="3:4" x14ac:dyDescent="0.2">
      <c r="C2681" s="13"/>
      <c r="D2681" s="13"/>
    </row>
    <row r="2682" spans="3:4" x14ac:dyDescent="0.2">
      <c r="C2682" s="13"/>
      <c r="D2682" s="13"/>
    </row>
    <row r="2683" spans="3:4" x14ac:dyDescent="0.2">
      <c r="C2683" s="13"/>
      <c r="D2683" s="13"/>
    </row>
    <row r="2684" spans="3:4" x14ac:dyDescent="0.2">
      <c r="C2684" s="13"/>
      <c r="D2684" s="13"/>
    </row>
    <row r="2685" spans="3:4" x14ac:dyDescent="0.2">
      <c r="C2685" s="13"/>
      <c r="D2685" s="13"/>
    </row>
    <row r="2686" spans="3:4" x14ac:dyDescent="0.2">
      <c r="C2686" s="13"/>
      <c r="D2686" s="13"/>
    </row>
    <row r="2687" spans="3:4" x14ac:dyDescent="0.2">
      <c r="C2687" s="13"/>
      <c r="D2687" s="13"/>
    </row>
    <row r="2688" spans="3:4" x14ac:dyDescent="0.2">
      <c r="C2688" s="13"/>
      <c r="D2688" s="13"/>
    </row>
    <row r="2689" spans="3:4" x14ac:dyDescent="0.2">
      <c r="C2689" s="13"/>
      <c r="D2689" s="13"/>
    </row>
    <row r="2690" spans="3:4" x14ac:dyDescent="0.2">
      <c r="C2690" s="13"/>
      <c r="D2690" s="13"/>
    </row>
    <row r="2691" spans="3:4" x14ac:dyDescent="0.2">
      <c r="C2691" s="13"/>
      <c r="D2691" s="13"/>
    </row>
    <row r="2692" spans="3:4" x14ac:dyDescent="0.2">
      <c r="C2692" s="13"/>
      <c r="D2692" s="13"/>
    </row>
    <row r="2693" spans="3:4" x14ac:dyDescent="0.2">
      <c r="C2693" s="13"/>
      <c r="D2693" s="13"/>
    </row>
    <row r="2694" spans="3:4" x14ac:dyDescent="0.2">
      <c r="C2694" s="13"/>
      <c r="D2694" s="13"/>
    </row>
    <row r="2695" spans="3:4" x14ac:dyDescent="0.2">
      <c r="C2695" s="13"/>
      <c r="D2695" s="13"/>
    </row>
    <row r="2696" spans="3:4" x14ac:dyDescent="0.2">
      <c r="C2696" s="13"/>
      <c r="D2696" s="13"/>
    </row>
    <row r="2697" spans="3:4" x14ac:dyDescent="0.2">
      <c r="C2697" s="13"/>
      <c r="D2697" s="13"/>
    </row>
    <row r="2698" spans="3:4" x14ac:dyDescent="0.2">
      <c r="C2698" s="13"/>
      <c r="D2698" s="13"/>
    </row>
    <row r="2699" spans="3:4" x14ac:dyDescent="0.2">
      <c r="C2699" s="13"/>
      <c r="D2699" s="13"/>
    </row>
    <row r="2700" spans="3:4" x14ac:dyDescent="0.2">
      <c r="C2700" s="13"/>
      <c r="D2700" s="13"/>
    </row>
    <row r="2701" spans="3:4" x14ac:dyDescent="0.2">
      <c r="C2701" s="13"/>
      <c r="D2701" s="13"/>
    </row>
    <row r="2702" spans="3:4" x14ac:dyDescent="0.2">
      <c r="C2702" s="13"/>
      <c r="D2702" s="13"/>
    </row>
    <row r="2703" spans="3:4" x14ac:dyDescent="0.2">
      <c r="C2703" s="13"/>
      <c r="D2703" s="13"/>
    </row>
    <row r="2704" spans="3:4" x14ac:dyDescent="0.2">
      <c r="C2704" s="13"/>
      <c r="D2704" s="13"/>
    </row>
    <row r="2705" spans="3:4" x14ac:dyDescent="0.2">
      <c r="C2705" s="13"/>
      <c r="D2705" s="13"/>
    </row>
    <row r="2706" spans="3:4" x14ac:dyDescent="0.2">
      <c r="C2706" s="13"/>
      <c r="D2706" s="13"/>
    </row>
    <row r="2707" spans="3:4" x14ac:dyDescent="0.2">
      <c r="C2707" s="13"/>
      <c r="D2707" s="13"/>
    </row>
    <row r="2708" spans="3:4" x14ac:dyDescent="0.2">
      <c r="C2708" s="13"/>
      <c r="D2708" s="13"/>
    </row>
    <row r="2709" spans="3:4" x14ac:dyDescent="0.2">
      <c r="C2709" s="13"/>
      <c r="D2709" s="13"/>
    </row>
    <row r="2710" spans="3:4" x14ac:dyDescent="0.2">
      <c r="C2710" s="13"/>
      <c r="D2710" s="13"/>
    </row>
    <row r="2711" spans="3:4" x14ac:dyDescent="0.2">
      <c r="C2711" s="13"/>
      <c r="D2711" s="13"/>
    </row>
    <row r="2712" spans="3:4" x14ac:dyDescent="0.2">
      <c r="C2712" s="13"/>
      <c r="D2712" s="13"/>
    </row>
    <row r="2713" spans="3:4" x14ac:dyDescent="0.2">
      <c r="C2713" s="13"/>
      <c r="D2713" s="13"/>
    </row>
    <row r="2714" spans="3:4" x14ac:dyDescent="0.2">
      <c r="C2714" s="13"/>
      <c r="D2714" s="13"/>
    </row>
    <row r="2715" spans="3:4" x14ac:dyDescent="0.2">
      <c r="C2715" s="13"/>
      <c r="D2715" s="13"/>
    </row>
    <row r="2716" spans="3:4" x14ac:dyDescent="0.2">
      <c r="C2716" s="13"/>
      <c r="D2716" s="13"/>
    </row>
    <row r="2717" spans="3:4" x14ac:dyDescent="0.2">
      <c r="C2717" s="13"/>
      <c r="D2717" s="13"/>
    </row>
    <row r="2718" spans="3:4" x14ac:dyDescent="0.2">
      <c r="C2718" s="13"/>
      <c r="D2718" s="13"/>
    </row>
    <row r="2719" spans="3:4" x14ac:dyDescent="0.2">
      <c r="C2719" s="13"/>
      <c r="D2719" s="13"/>
    </row>
    <row r="2720" spans="3:4" x14ac:dyDescent="0.2">
      <c r="C2720" s="13"/>
      <c r="D2720" s="13"/>
    </row>
    <row r="2721" spans="3:4" x14ac:dyDescent="0.2">
      <c r="C2721" s="13"/>
      <c r="D2721" s="13"/>
    </row>
    <row r="2722" spans="3:4" x14ac:dyDescent="0.2">
      <c r="C2722" s="13"/>
      <c r="D2722" s="13"/>
    </row>
    <row r="2723" spans="3:4" x14ac:dyDescent="0.2">
      <c r="C2723" s="13"/>
      <c r="D2723" s="13"/>
    </row>
    <row r="2724" spans="3:4" x14ac:dyDescent="0.2">
      <c r="C2724" s="13"/>
      <c r="D2724" s="13"/>
    </row>
    <row r="2725" spans="3:4" x14ac:dyDescent="0.2">
      <c r="C2725" s="13"/>
      <c r="D2725" s="13"/>
    </row>
    <row r="2726" spans="3:4" x14ac:dyDescent="0.2">
      <c r="C2726" s="13"/>
      <c r="D2726" s="13"/>
    </row>
    <row r="2727" spans="3:4" x14ac:dyDescent="0.2">
      <c r="C2727" s="13"/>
      <c r="D2727" s="13"/>
    </row>
    <row r="2728" spans="3:4" x14ac:dyDescent="0.2">
      <c r="C2728" s="13"/>
      <c r="D2728" s="13"/>
    </row>
    <row r="2729" spans="3:4" x14ac:dyDescent="0.2">
      <c r="C2729" s="13"/>
      <c r="D2729" s="13"/>
    </row>
    <row r="2730" spans="3:4" x14ac:dyDescent="0.2">
      <c r="C2730" s="13"/>
      <c r="D2730" s="13"/>
    </row>
    <row r="2731" spans="3:4" x14ac:dyDescent="0.2">
      <c r="C2731" s="13"/>
      <c r="D2731" s="13"/>
    </row>
    <row r="2732" spans="3:4" x14ac:dyDescent="0.2">
      <c r="C2732" s="13"/>
      <c r="D2732" s="13"/>
    </row>
    <row r="2733" spans="3:4" x14ac:dyDescent="0.2">
      <c r="C2733" s="13"/>
      <c r="D2733" s="13"/>
    </row>
    <row r="2734" spans="3:4" x14ac:dyDescent="0.2">
      <c r="C2734" s="13"/>
      <c r="D2734" s="13"/>
    </row>
    <row r="2735" spans="3:4" x14ac:dyDescent="0.2">
      <c r="C2735" s="13"/>
      <c r="D2735" s="13"/>
    </row>
    <row r="2736" spans="3:4" x14ac:dyDescent="0.2">
      <c r="C2736" s="13"/>
      <c r="D2736" s="13"/>
    </row>
    <row r="2737" spans="3:4" x14ac:dyDescent="0.2">
      <c r="C2737" s="13"/>
      <c r="D2737" s="13"/>
    </row>
    <row r="2738" spans="3:4" x14ac:dyDescent="0.2">
      <c r="C2738" s="13"/>
      <c r="D2738" s="13"/>
    </row>
    <row r="2739" spans="3:4" x14ac:dyDescent="0.2">
      <c r="C2739" s="13"/>
      <c r="D2739" s="13"/>
    </row>
    <row r="2740" spans="3:4" x14ac:dyDescent="0.2">
      <c r="C2740" s="13"/>
      <c r="D2740" s="13"/>
    </row>
    <row r="2741" spans="3:4" x14ac:dyDescent="0.2">
      <c r="C2741" s="13"/>
      <c r="D2741" s="13"/>
    </row>
    <row r="2742" spans="3:4" x14ac:dyDescent="0.2">
      <c r="C2742" s="13"/>
      <c r="D2742" s="13"/>
    </row>
    <row r="2743" spans="3:4" x14ac:dyDescent="0.2">
      <c r="C2743" s="13"/>
      <c r="D2743" s="13"/>
    </row>
    <row r="2744" spans="3:4" x14ac:dyDescent="0.2">
      <c r="C2744" s="13"/>
      <c r="D2744" s="13"/>
    </row>
    <row r="2745" spans="3:4" x14ac:dyDescent="0.2">
      <c r="C2745" s="13"/>
      <c r="D2745" s="13"/>
    </row>
    <row r="2746" spans="3:4" x14ac:dyDescent="0.2">
      <c r="C2746" s="13"/>
      <c r="D2746" s="13"/>
    </row>
    <row r="2747" spans="3:4" x14ac:dyDescent="0.2">
      <c r="C2747" s="13"/>
      <c r="D2747" s="13"/>
    </row>
    <row r="2748" spans="3:4" x14ac:dyDescent="0.2">
      <c r="C2748" s="13"/>
      <c r="D2748" s="13"/>
    </row>
    <row r="2749" spans="3:4" x14ac:dyDescent="0.2">
      <c r="C2749" s="13"/>
      <c r="D2749" s="13"/>
    </row>
    <row r="2750" spans="3:4" x14ac:dyDescent="0.2">
      <c r="C2750" s="13"/>
      <c r="D2750" s="13"/>
    </row>
    <row r="2751" spans="3:4" x14ac:dyDescent="0.2">
      <c r="C2751" s="13"/>
      <c r="D2751" s="13"/>
    </row>
    <row r="2752" spans="3:4" x14ac:dyDescent="0.2">
      <c r="C2752" s="13"/>
      <c r="D2752" s="13"/>
    </row>
    <row r="2753" spans="3:4" x14ac:dyDescent="0.2">
      <c r="C2753" s="13"/>
      <c r="D2753" s="13"/>
    </row>
    <row r="2754" spans="3:4" x14ac:dyDescent="0.2">
      <c r="C2754" s="13"/>
      <c r="D2754" s="13"/>
    </row>
    <row r="2755" spans="3:4" x14ac:dyDescent="0.2">
      <c r="C2755" s="13"/>
      <c r="D2755" s="13"/>
    </row>
    <row r="2756" spans="3:4" x14ac:dyDescent="0.2">
      <c r="C2756" s="13"/>
      <c r="D2756" s="13"/>
    </row>
    <row r="2757" spans="3:4" x14ac:dyDescent="0.2">
      <c r="C2757" s="13"/>
      <c r="D2757" s="13"/>
    </row>
    <row r="2758" spans="3:4" x14ac:dyDescent="0.2">
      <c r="C2758" s="13"/>
      <c r="D2758" s="13"/>
    </row>
    <row r="2759" spans="3:4" x14ac:dyDescent="0.2">
      <c r="C2759" s="13"/>
      <c r="D2759" s="13"/>
    </row>
    <row r="2760" spans="3:4" x14ac:dyDescent="0.2">
      <c r="C2760" s="13"/>
      <c r="D2760" s="13"/>
    </row>
    <row r="2761" spans="3:4" x14ac:dyDescent="0.2">
      <c r="C2761" s="13"/>
      <c r="D2761" s="13"/>
    </row>
    <row r="2762" spans="3:4" x14ac:dyDescent="0.2">
      <c r="C2762" s="13"/>
      <c r="D2762" s="13"/>
    </row>
    <row r="2763" spans="3:4" x14ac:dyDescent="0.2">
      <c r="C2763" s="13"/>
      <c r="D2763" s="13"/>
    </row>
    <row r="2764" spans="3:4" x14ac:dyDescent="0.2">
      <c r="C2764" s="13"/>
      <c r="D2764" s="13"/>
    </row>
    <row r="2765" spans="3:4" x14ac:dyDescent="0.2">
      <c r="C2765" s="13"/>
      <c r="D2765" s="13"/>
    </row>
    <row r="2766" spans="3:4" x14ac:dyDescent="0.2">
      <c r="C2766" s="13"/>
      <c r="D2766" s="13"/>
    </row>
    <row r="2767" spans="3:4" x14ac:dyDescent="0.2">
      <c r="C2767" s="13"/>
      <c r="D2767" s="13"/>
    </row>
    <row r="2768" spans="3:4" x14ac:dyDescent="0.2">
      <c r="C2768" s="13"/>
      <c r="D2768" s="13"/>
    </row>
    <row r="2769" spans="3:4" x14ac:dyDescent="0.2">
      <c r="C2769" s="13"/>
      <c r="D2769" s="13"/>
    </row>
    <row r="2770" spans="3:4" x14ac:dyDescent="0.2">
      <c r="C2770" s="13"/>
      <c r="D2770" s="13"/>
    </row>
    <row r="2771" spans="3:4" x14ac:dyDescent="0.2">
      <c r="C2771" s="13"/>
      <c r="D2771" s="13"/>
    </row>
    <row r="2772" spans="3:4" x14ac:dyDescent="0.2">
      <c r="C2772" s="13"/>
      <c r="D2772" s="13"/>
    </row>
    <row r="2773" spans="3:4" x14ac:dyDescent="0.2">
      <c r="C2773" s="13"/>
      <c r="D2773" s="13"/>
    </row>
    <row r="2774" spans="3:4" x14ac:dyDescent="0.2">
      <c r="C2774" s="13"/>
      <c r="D2774" s="13"/>
    </row>
    <row r="2775" spans="3:4" x14ac:dyDescent="0.2">
      <c r="C2775" s="13"/>
      <c r="D2775" s="13"/>
    </row>
    <row r="2776" spans="3:4" x14ac:dyDescent="0.2">
      <c r="C2776" s="13"/>
      <c r="D2776" s="13"/>
    </row>
    <row r="2777" spans="3:4" x14ac:dyDescent="0.2">
      <c r="C2777" s="13"/>
      <c r="D2777" s="13"/>
    </row>
    <row r="2778" spans="3:4" x14ac:dyDescent="0.2">
      <c r="C2778" s="13"/>
      <c r="D2778" s="13"/>
    </row>
    <row r="2779" spans="3:4" x14ac:dyDescent="0.2">
      <c r="C2779" s="13"/>
      <c r="D2779" s="13"/>
    </row>
    <row r="2780" spans="3:4" x14ac:dyDescent="0.2">
      <c r="C2780" s="13"/>
      <c r="D2780" s="13"/>
    </row>
    <row r="2781" spans="3:4" x14ac:dyDescent="0.2">
      <c r="C2781" s="13"/>
      <c r="D2781" s="13"/>
    </row>
    <row r="2782" spans="3:4" x14ac:dyDescent="0.2">
      <c r="C2782" s="13"/>
      <c r="D2782" s="13"/>
    </row>
    <row r="2783" spans="3:4" x14ac:dyDescent="0.2">
      <c r="C2783" s="13"/>
      <c r="D2783" s="13"/>
    </row>
    <row r="2784" spans="3:4" x14ac:dyDescent="0.2">
      <c r="C2784" s="13"/>
      <c r="D2784" s="13"/>
    </row>
    <row r="2785" spans="3:4" x14ac:dyDescent="0.2">
      <c r="C2785" s="13"/>
      <c r="D2785" s="13"/>
    </row>
    <row r="2786" spans="3:4" x14ac:dyDescent="0.2">
      <c r="C2786" s="13"/>
      <c r="D2786" s="13"/>
    </row>
    <row r="2787" spans="3:4" x14ac:dyDescent="0.2">
      <c r="C2787" s="13"/>
      <c r="D2787" s="13"/>
    </row>
    <row r="2788" spans="3:4" x14ac:dyDescent="0.2">
      <c r="C2788" s="13"/>
      <c r="D2788" s="13"/>
    </row>
    <row r="2789" spans="3:4" x14ac:dyDescent="0.2">
      <c r="C2789" s="13"/>
      <c r="D2789" s="13"/>
    </row>
    <row r="2790" spans="3:4" x14ac:dyDescent="0.2">
      <c r="C2790" s="13"/>
      <c r="D2790" s="13"/>
    </row>
    <row r="2791" spans="3:4" x14ac:dyDescent="0.2">
      <c r="C2791" s="13"/>
      <c r="D2791" s="13"/>
    </row>
    <row r="2792" spans="3:4" x14ac:dyDescent="0.2">
      <c r="C2792" s="13"/>
      <c r="D2792" s="13"/>
    </row>
    <row r="2793" spans="3:4" x14ac:dyDescent="0.2">
      <c r="C2793" s="13"/>
      <c r="D2793" s="13"/>
    </row>
    <row r="2794" spans="3:4" x14ac:dyDescent="0.2">
      <c r="C2794" s="13"/>
      <c r="D2794" s="13"/>
    </row>
    <row r="2795" spans="3:4" x14ac:dyDescent="0.2">
      <c r="C2795" s="13"/>
      <c r="D2795" s="13"/>
    </row>
    <row r="2796" spans="3:4" x14ac:dyDescent="0.2">
      <c r="C2796" s="13"/>
      <c r="D2796" s="13"/>
    </row>
    <row r="2797" spans="3:4" x14ac:dyDescent="0.2">
      <c r="C2797" s="13"/>
      <c r="D2797" s="13"/>
    </row>
    <row r="2798" spans="3:4" x14ac:dyDescent="0.2">
      <c r="C2798" s="13"/>
      <c r="D2798" s="13"/>
    </row>
    <row r="2799" spans="3:4" x14ac:dyDescent="0.2">
      <c r="C2799" s="13"/>
      <c r="D2799" s="13"/>
    </row>
    <row r="2800" spans="3:4" x14ac:dyDescent="0.2">
      <c r="C2800" s="13"/>
      <c r="D2800" s="13"/>
    </row>
    <row r="2801" spans="3:4" x14ac:dyDescent="0.2">
      <c r="C2801" s="13"/>
      <c r="D2801" s="13"/>
    </row>
    <row r="2802" spans="3:4" x14ac:dyDescent="0.2">
      <c r="C2802" s="13"/>
      <c r="D2802" s="13"/>
    </row>
    <row r="2803" spans="3:4" x14ac:dyDescent="0.2">
      <c r="C2803" s="13"/>
      <c r="D2803" s="13"/>
    </row>
    <row r="2804" spans="3:4" x14ac:dyDescent="0.2">
      <c r="C2804" s="13"/>
      <c r="D2804" s="13"/>
    </row>
    <row r="2805" spans="3:4" x14ac:dyDescent="0.2">
      <c r="C2805" s="13"/>
      <c r="D2805" s="13"/>
    </row>
    <row r="2806" spans="3:4" x14ac:dyDescent="0.2">
      <c r="C2806" s="13"/>
      <c r="D2806" s="13"/>
    </row>
    <row r="2807" spans="3:4" x14ac:dyDescent="0.2">
      <c r="C2807" s="13"/>
      <c r="D2807" s="13"/>
    </row>
    <row r="2808" spans="3:4" x14ac:dyDescent="0.2">
      <c r="C2808" s="13"/>
      <c r="D2808" s="13"/>
    </row>
    <row r="2809" spans="3:4" x14ac:dyDescent="0.2">
      <c r="C2809" s="13"/>
      <c r="D2809" s="13"/>
    </row>
    <row r="2810" spans="3:4" x14ac:dyDescent="0.2">
      <c r="C2810" s="13"/>
      <c r="D2810" s="13"/>
    </row>
    <row r="2811" spans="3:4" x14ac:dyDescent="0.2">
      <c r="C2811" s="13"/>
      <c r="D2811" s="13"/>
    </row>
    <row r="2812" spans="3:4" x14ac:dyDescent="0.2">
      <c r="C2812" s="13"/>
      <c r="D2812" s="13"/>
    </row>
    <row r="2813" spans="3:4" x14ac:dyDescent="0.2">
      <c r="C2813" s="13"/>
      <c r="D2813" s="13"/>
    </row>
    <row r="2814" spans="3:4" x14ac:dyDescent="0.2">
      <c r="C2814" s="13"/>
      <c r="D2814" s="13"/>
    </row>
    <row r="2815" spans="3:4" x14ac:dyDescent="0.2">
      <c r="C2815" s="13"/>
      <c r="D2815" s="13"/>
    </row>
    <row r="2816" spans="3:4" x14ac:dyDescent="0.2">
      <c r="C2816" s="13"/>
      <c r="D2816" s="13"/>
    </row>
    <row r="2817" spans="3:4" x14ac:dyDescent="0.2">
      <c r="C2817" s="13"/>
      <c r="D2817" s="13"/>
    </row>
    <row r="2818" spans="3:4" x14ac:dyDescent="0.2">
      <c r="C2818" s="13"/>
      <c r="D2818" s="13"/>
    </row>
    <row r="2819" spans="3:4" x14ac:dyDescent="0.2">
      <c r="C2819" s="13"/>
      <c r="D2819" s="13"/>
    </row>
    <row r="2820" spans="3:4" x14ac:dyDescent="0.2">
      <c r="C2820" s="13"/>
      <c r="D2820" s="13"/>
    </row>
    <row r="2821" spans="3:4" x14ac:dyDescent="0.2">
      <c r="C2821" s="13"/>
      <c r="D2821" s="13"/>
    </row>
    <row r="2822" spans="3:4" x14ac:dyDescent="0.2">
      <c r="C2822" s="13"/>
      <c r="D2822" s="13"/>
    </row>
    <row r="2823" spans="3:4" x14ac:dyDescent="0.2">
      <c r="C2823" s="13"/>
      <c r="D2823" s="13"/>
    </row>
    <row r="2824" spans="3:4" x14ac:dyDescent="0.2">
      <c r="C2824" s="13"/>
      <c r="D2824" s="13"/>
    </row>
    <row r="2825" spans="3:4" x14ac:dyDescent="0.2">
      <c r="C2825" s="13"/>
      <c r="D2825" s="13"/>
    </row>
    <row r="2826" spans="3:4" x14ac:dyDescent="0.2">
      <c r="C2826" s="13"/>
      <c r="D2826" s="13"/>
    </row>
    <row r="2827" spans="3:4" x14ac:dyDescent="0.2">
      <c r="C2827" s="13"/>
      <c r="D2827" s="13"/>
    </row>
    <row r="2828" spans="3:4" x14ac:dyDescent="0.2">
      <c r="C2828" s="13"/>
      <c r="D2828" s="13"/>
    </row>
    <row r="2829" spans="3:4" x14ac:dyDescent="0.2">
      <c r="C2829" s="13"/>
      <c r="D2829" s="13"/>
    </row>
    <row r="2830" spans="3:4" x14ac:dyDescent="0.2">
      <c r="C2830" s="13"/>
      <c r="D2830" s="13"/>
    </row>
    <row r="2831" spans="3:4" x14ac:dyDescent="0.2">
      <c r="C2831" s="13"/>
      <c r="D2831" s="13"/>
    </row>
    <row r="2832" spans="3:4" x14ac:dyDescent="0.2">
      <c r="C2832" s="13"/>
      <c r="D2832" s="13"/>
    </row>
    <row r="2833" spans="3:4" x14ac:dyDescent="0.2">
      <c r="C2833" s="13"/>
      <c r="D2833" s="13"/>
    </row>
    <row r="2834" spans="3:4" x14ac:dyDescent="0.2">
      <c r="C2834" s="13"/>
      <c r="D2834" s="13"/>
    </row>
    <row r="2835" spans="3:4" x14ac:dyDescent="0.2">
      <c r="C2835" s="13"/>
      <c r="D2835" s="13"/>
    </row>
    <row r="2836" spans="3:4" x14ac:dyDescent="0.2">
      <c r="C2836" s="13"/>
      <c r="D2836" s="13"/>
    </row>
    <row r="2837" spans="3:4" x14ac:dyDescent="0.2">
      <c r="C2837" s="13"/>
      <c r="D2837" s="13"/>
    </row>
    <row r="2838" spans="3:4" x14ac:dyDescent="0.2">
      <c r="C2838" s="13"/>
      <c r="D2838" s="13"/>
    </row>
    <row r="2839" spans="3:4" x14ac:dyDescent="0.2">
      <c r="C2839" s="13"/>
      <c r="D2839" s="13"/>
    </row>
    <row r="2840" spans="3:4" x14ac:dyDescent="0.2">
      <c r="C2840" s="13"/>
      <c r="D2840" s="13"/>
    </row>
    <row r="2841" spans="3:4" x14ac:dyDescent="0.2">
      <c r="C2841" s="13"/>
      <c r="D2841" s="13"/>
    </row>
    <row r="2842" spans="3:4" x14ac:dyDescent="0.2">
      <c r="C2842" s="13"/>
      <c r="D2842" s="13"/>
    </row>
    <row r="2843" spans="3:4" x14ac:dyDescent="0.2">
      <c r="C2843" s="13"/>
      <c r="D2843" s="13"/>
    </row>
    <row r="2844" spans="3:4" x14ac:dyDescent="0.2">
      <c r="C2844" s="13"/>
      <c r="D2844" s="13"/>
    </row>
    <row r="2845" spans="3:4" x14ac:dyDescent="0.2">
      <c r="C2845" s="13"/>
      <c r="D2845" s="13"/>
    </row>
    <row r="2846" spans="3:4" x14ac:dyDescent="0.2">
      <c r="C2846" s="13"/>
      <c r="D2846" s="13"/>
    </row>
    <row r="2847" spans="3:4" x14ac:dyDescent="0.2">
      <c r="C2847" s="13"/>
      <c r="D2847" s="13"/>
    </row>
    <row r="2848" spans="3:4" x14ac:dyDescent="0.2">
      <c r="C2848" s="13"/>
      <c r="D2848" s="13"/>
    </row>
    <row r="2849" spans="3:4" x14ac:dyDescent="0.2">
      <c r="C2849" s="13"/>
      <c r="D2849" s="13"/>
    </row>
    <row r="2850" spans="3:4" x14ac:dyDescent="0.2">
      <c r="C2850" s="13"/>
      <c r="D2850" s="13"/>
    </row>
    <row r="2851" spans="3:4" x14ac:dyDescent="0.2">
      <c r="C2851" s="13"/>
      <c r="D2851" s="13"/>
    </row>
    <row r="2852" spans="3:4" x14ac:dyDescent="0.2">
      <c r="C2852" s="13"/>
      <c r="D2852" s="13"/>
    </row>
    <row r="2853" spans="3:4" x14ac:dyDescent="0.2">
      <c r="C2853" s="13"/>
      <c r="D2853" s="13"/>
    </row>
    <row r="2854" spans="3:4" x14ac:dyDescent="0.2">
      <c r="C2854" s="13"/>
      <c r="D2854" s="13"/>
    </row>
    <row r="2855" spans="3:4" x14ac:dyDescent="0.2">
      <c r="C2855" s="13"/>
      <c r="D2855" s="13"/>
    </row>
    <row r="2856" spans="3:4" x14ac:dyDescent="0.2">
      <c r="C2856" s="13"/>
      <c r="D2856" s="13"/>
    </row>
    <row r="2857" spans="3:4" x14ac:dyDescent="0.2">
      <c r="C2857" s="13"/>
      <c r="D2857" s="13"/>
    </row>
    <row r="2858" spans="3:4" x14ac:dyDescent="0.2">
      <c r="C2858" s="13"/>
      <c r="D2858" s="13"/>
    </row>
    <row r="2859" spans="3:4" x14ac:dyDescent="0.2">
      <c r="C2859" s="13"/>
      <c r="D2859" s="13"/>
    </row>
    <row r="2860" spans="3:4" x14ac:dyDescent="0.2">
      <c r="C2860" s="13"/>
      <c r="D2860" s="13"/>
    </row>
    <row r="2861" spans="3:4" x14ac:dyDescent="0.2">
      <c r="C2861" s="13"/>
      <c r="D2861" s="13"/>
    </row>
    <row r="2862" spans="3:4" x14ac:dyDescent="0.2">
      <c r="C2862" s="13"/>
      <c r="D2862" s="13"/>
    </row>
    <row r="2863" spans="3:4" x14ac:dyDescent="0.2">
      <c r="C2863" s="13"/>
      <c r="D2863" s="13"/>
    </row>
    <row r="2864" spans="3:4" x14ac:dyDescent="0.2">
      <c r="C2864" s="13"/>
      <c r="D2864" s="13"/>
    </row>
    <row r="2865" spans="3:4" x14ac:dyDescent="0.2">
      <c r="C2865" s="13"/>
      <c r="D2865" s="13"/>
    </row>
    <row r="2866" spans="3:4" x14ac:dyDescent="0.2">
      <c r="C2866" s="13"/>
      <c r="D2866" s="13"/>
    </row>
    <row r="2867" spans="3:4" x14ac:dyDescent="0.2">
      <c r="C2867" s="13"/>
      <c r="D2867" s="13"/>
    </row>
    <row r="2868" spans="3:4" x14ac:dyDescent="0.2">
      <c r="C2868" s="13"/>
      <c r="D2868" s="13"/>
    </row>
    <row r="2869" spans="3:4" x14ac:dyDescent="0.2">
      <c r="C2869" s="13"/>
      <c r="D2869" s="13"/>
    </row>
    <row r="2870" spans="3:4" x14ac:dyDescent="0.2">
      <c r="C2870" s="13"/>
      <c r="D2870" s="13"/>
    </row>
    <row r="2871" spans="3:4" x14ac:dyDescent="0.2">
      <c r="C2871" s="13"/>
      <c r="D2871" s="13"/>
    </row>
    <row r="2872" spans="3:4" x14ac:dyDescent="0.2">
      <c r="C2872" s="13"/>
      <c r="D2872" s="13"/>
    </row>
    <row r="2873" spans="3:4" x14ac:dyDescent="0.2">
      <c r="C2873" s="13"/>
      <c r="D2873" s="13"/>
    </row>
    <row r="2874" spans="3:4" x14ac:dyDescent="0.2">
      <c r="C2874" s="13"/>
      <c r="D2874" s="13"/>
    </row>
    <row r="2875" spans="3:4" x14ac:dyDescent="0.2">
      <c r="C2875" s="13"/>
      <c r="D2875" s="13"/>
    </row>
    <row r="2876" spans="3:4" x14ac:dyDescent="0.2">
      <c r="C2876" s="13"/>
      <c r="D2876" s="13"/>
    </row>
    <row r="2877" spans="3:4" x14ac:dyDescent="0.2">
      <c r="C2877" s="13"/>
      <c r="D2877" s="13"/>
    </row>
    <row r="2878" spans="3:4" x14ac:dyDescent="0.2">
      <c r="C2878" s="13"/>
      <c r="D2878" s="13"/>
    </row>
    <row r="2879" spans="3:4" x14ac:dyDescent="0.2">
      <c r="C2879" s="13"/>
      <c r="D2879" s="13"/>
    </row>
    <row r="2880" spans="3:4" x14ac:dyDescent="0.2">
      <c r="C2880" s="13"/>
      <c r="D2880" s="13"/>
    </row>
    <row r="2881" spans="3:4" x14ac:dyDescent="0.2">
      <c r="C2881" s="13"/>
      <c r="D2881" s="13"/>
    </row>
    <row r="2882" spans="3:4" x14ac:dyDescent="0.2">
      <c r="C2882" s="13"/>
      <c r="D2882" s="13"/>
    </row>
    <row r="2883" spans="3:4" x14ac:dyDescent="0.2">
      <c r="C2883" s="13"/>
      <c r="D2883" s="13"/>
    </row>
    <row r="2884" spans="3:4" x14ac:dyDescent="0.2">
      <c r="C2884" s="13"/>
      <c r="D2884" s="13"/>
    </row>
    <row r="2885" spans="3:4" x14ac:dyDescent="0.2">
      <c r="C2885" s="13"/>
      <c r="D2885" s="13"/>
    </row>
    <row r="2886" spans="3:4" x14ac:dyDescent="0.2">
      <c r="C2886" s="13"/>
      <c r="D2886" s="13"/>
    </row>
    <row r="2887" spans="3:4" x14ac:dyDescent="0.2">
      <c r="C2887" s="13"/>
      <c r="D2887" s="13"/>
    </row>
    <row r="2888" spans="3:4" x14ac:dyDescent="0.2">
      <c r="C2888" s="13"/>
      <c r="D2888" s="13"/>
    </row>
    <row r="2889" spans="3:4" x14ac:dyDescent="0.2">
      <c r="C2889" s="13"/>
      <c r="D2889" s="13"/>
    </row>
    <row r="2890" spans="3:4" x14ac:dyDescent="0.2">
      <c r="C2890" s="13"/>
      <c r="D2890" s="13"/>
    </row>
    <row r="2891" spans="3:4" x14ac:dyDescent="0.2">
      <c r="C2891" s="13"/>
      <c r="D2891" s="13"/>
    </row>
    <row r="2892" spans="3:4" x14ac:dyDescent="0.2">
      <c r="C2892" s="13"/>
      <c r="D2892" s="13"/>
    </row>
    <row r="2893" spans="3:4" x14ac:dyDescent="0.2">
      <c r="C2893" s="13"/>
      <c r="D2893" s="13"/>
    </row>
    <row r="2894" spans="3:4" x14ac:dyDescent="0.2">
      <c r="C2894" s="13"/>
      <c r="D2894" s="13"/>
    </row>
    <row r="2895" spans="3:4" x14ac:dyDescent="0.2">
      <c r="C2895" s="13"/>
      <c r="D2895" s="13"/>
    </row>
    <row r="2896" spans="3:4" x14ac:dyDescent="0.2">
      <c r="C2896" s="13"/>
      <c r="D2896" s="13"/>
    </row>
    <row r="2897" spans="3:4" x14ac:dyDescent="0.2">
      <c r="C2897" s="13"/>
      <c r="D2897" s="13"/>
    </row>
    <row r="2898" spans="3:4" x14ac:dyDescent="0.2">
      <c r="C2898" s="13"/>
      <c r="D2898" s="13"/>
    </row>
    <row r="2899" spans="3:4" x14ac:dyDescent="0.2">
      <c r="C2899" s="13"/>
      <c r="D2899" s="13"/>
    </row>
    <row r="2900" spans="3:4" x14ac:dyDescent="0.2">
      <c r="C2900" s="13"/>
      <c r="D2900" s="13"/>
    </row>
    <row r="2901" spans="3:4" x14ac:dyDescent="0.2">
      <c r="C2901" s="13"/>
      <c r="D2901" s="13"/>
    </row>
    <row r="2902" spans="3:4" x14ac:dyDescent="0.2">
      <c r="C2902" s="13"/>
      <c r="D2902" s="13"/>
    </row>
    <row r="2903" spans="3:4" x14ac:dyDescent="0.2">
      <c r="C2903" s="13"/>
      <c r="D2903" s="13"/>
    </row>
    <row r="2904" spans="3:4" x14ac:dyDescent="0.2">
      <c r="C2904" s="13"/>
      <c r="D2904" s="13"/>
    </row>
    <row r="2905" spans="3:4" x14ac:dyDescent="0.2">
      <c r="C2905" s="13"/>
      <c r="D2905" s="13"/>
    </row>
    <row r="2906" spans="3:4" x14ac:dyDescent="0.2">
      <c r="C2906" s="13"/>
      <c r="D2906" s="13"/>
    </row>
    <row r="2907" spans="3:4" x14ac:dyDescent="0.2">
      <c r="C2907" s="13"/>
      <c r="D2907" s="13"/>
    </row>
    <row r="2908" spans="3:4" x14ac:dyDescent="0.2">
      <c r="C2908" s="13"/>
      <c r="D2908" s="13"/>
    </row>
    <row r="2909" spans="3:4" x14ac:dyDescent="0.2">
      <c r="C2909" s="13"/>
      <c r="D2909" s="13"/>
    </row>
    <row r="2910" spans="3:4" x14ac:dyDescent="0.2">
      <c r="C2910" s="13"/>
      <c r="D2910" s="13"/>
    </row>
    <row r="2911" spans="3:4" x14ac:dyDescent="0.2">
      <c r="C2911" s="13"/>
      <c r="D2911" s="13"/>
    </row>
  </sheetData>
  <protectedRanges>
    <protectedRange sqref="A80:D83" name="Range1"/>
  </protectedRanges>
  <sortState xmlns:xlrd2="http://schemas.microsoft.com/office/spreadsheetml/2017/richdata2" ref="A21:U89">
    <sortCondition ref="C21:C89"/>
  </sortState>
  <phoneticPr fontId="8" type="noConversion"/>
  <hyperlinks>
    <hyperlink ref="H64121" r:id="rId1" display="http://vsolj.cetus-net.org/bulletin.html" xr:uid="{00000000-0004-0000-0000-000000000000}"/>
    <hyperlink ref="H64114" r:id="rId2" display="https://www.aavso.org/ejaavso" xr:uid="{00000000-0004-0000-0000-000001000000}"/>
    <hyperlink ref="I64121" r:id="rId3" display="http://vsolj.cetus-net.org/bulletin.html" xr:uid="{00000000-0004-0000-0000-000002000000}"/>
    <hyperlink ref="AQ57772" r:id="rId4" display="http://cdsbib.u-strasbg.fr/cgi-bin/cdsbib?1990RMxAA..21..381G" xr:uid="{00000000-0004-0000-0000-000003000000}"/>
    <hyperlink ref="H64118" r:id="rId5" display="https://www.aavso.org/ejaavso" xr:uid="{00000000-0004-0000-0000-000004000000}"/>
    <hyperlink ref="AP5136" r:id="rId6" display="http://cdsbib.u-strasbg.fr/cgi-bin/cdsbib?1990RMxAA..21..381G" xr:uid="{00000000-0004-0000-0000-000005000000}"/>
    <hyperlink ref="AP5139" r:id="rId7" display="http://cdsbib.u-strasbg.fr/cgi-bin/cdsbib?1990RMxAA..21..381G" xr:uid="{00000000-0004-0000-0000-000006000000}"/>
    <hyperlink ref="AP5137" r:id="rId8" display="http://cdsbib.u-strasbg.fr/cgi-bin/cdsbib?1990RMxAA..21..381G" xr:uid="{00000000-0004-0000-0000-000007000000}"/>
    <hyperlink ref="AP5121" r:id="rId9" display="http://cdsbib.u-strasbg.fr/cgi-bin/cdsbib?1990RMxAA..21..381G" xr:uid="{00000000-0004-0000-0000-000008000000}"/>
    <hyperlink ref="AQ5350" r:id="rId10" display="http://cdsbib.u-strasbg.fr/cgi-bin/cdsbib?1990RMxAA..21..381G" xr:uid="{00000000-0004-0000-0000-000009000000}"/>
    <hyperlink ref="AQ5354" r:id="rId11" display="http://cdsbib.u-strasbg.fr/cgi-bin/cdsbib?1990RMxAA..21..381G" xr:uid="{00000000-0004-0000-0000-00000A000000}"/>
    <hyperlink ref="AQ65034" r:id="rId12" display="http://cdsbib.u-strasbg.fr/cgi-bin/cdsbib?1990RMxAA..21..381G" xr:uid="{00000000-0004-0000-0000-00000B000000}"/>
    <hyperlink ref="I2242" r:id="rId13" display="http://vsolj.cetus-net.org/bulletin.html" xr:uid="{00000000-0004-0000-0000-00000C000000}"/>
    <hyperlink ref="H2242" r:id="rId14" display="http://vsolj.cetus-net.org/bulletin.html" xr:uid="{00000000-0004-0000-0000-00000D000000}"/>
    <hyperlink ref="AQ159" r:id="rId15" display="http://cdsbib.u-strasbg.fr/cgi-bin/cdsbib?1990RMxAA..21..381G" xr:uid="{00000000-0004-0000-0000-00000E000000}"/>
    <hyperlink ref="AQ158" r:id="rId16" display="http://cdsbib.u-strasbg.fr/cgi-bin/cdsbib?1990RMxAA..21..381G" xr:uid="{00000000-0004-0000-0000-00000F000000}"/>
    <hyperlink ref="AP3412" r:id="rId17" display="http://cdsbib.u-strasbg.fr/cgi-bin/cdsbib?1990RMxAA..21..381G" xr:uid="{00000000-0004-0000-0000-000010000000}"/>
    <hyperlink ref="AP3430" r:id="rId18" display="http://cdsbib.u-strasbg.fr/cgi-bin/cdsbib?1990RMxAA..21..381G" xr:uid="{00000000-0004-0000-0000-000011000000}"/>
    <hyperlink ref="AP3431" r:id="rId19" display="http://cdsbib.u-strasbg.fr/cgi-bin/cdsbib?1990RMxAA..21..381G" xr:uid="{00000000-0004-0000-0000-000012000000}"/>
    <hyperlink ref="AP342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8"/>
  <sheetViews>
    <sheetView workbookViewId="0">
      <selection activeCell="A38" sqref="A38:D43"/>
    </sheetView>
  </sheetViews>
  <sheetFormatPr defaultRowHeight="12.75" x14ac:dyDescent="0.2"/>
  <cols>
    <col min="1" max="1" width="19.7109375" style="13" customWidth="1"/>
    <col min="2" max="2" width="4.42578125" style="15" customWidth="1"/>
    <col min="3" max="3" width="12.7109375" style="13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3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0" t="s">
        <v>45</v>
      </c>
      <c r="I1" s="31" t="s">
        <v>46</v>
      </c>
      <c r="J1" s="32" t="s">
        <v>47</v>
      </c>
    </row>
    <row r="2" spans="1:16" x14ac:dyDescent="0.2">
      <c r="I2" s="33" t="s">
        <v>48</v>
      </c>
      <c r="J2" s="34" t="s">
        <v>49</v>
      </c>
    </row>
    <row r="3" spans="1:16" x14ac:dyDescent="0.2">
      <c r="A3" s="35" t="s">
        <v>50</v>
      </c>
      <c r="I3" s="33" t="s">
        <v>51</v>
      </c>
      <c r="J3" s="34" t="s">
        <v>52</v>
      </c>
    </row>
    <row r="4" spans="1:16" x14ac:dyDescent="0.2">
      <c r="I4" s="33" t="s">
        <v>53</v>
      </c>
      <c r="J4" s="34" t="s">
        <v>52</v>
      </c>
    </row>
    <row r="5" spans="1:16" ht="13.5" thickBot="1" x14ac:dyDescent="0.25">
      <c r="I5" s="36" t="s">
        <v>54</v>
      </c>
      <c r="J5" s="37" t="s">
        <v>55</v>
      </c>
    </row>
    <row r="10" spans="1:16" ht="13.5" thickBot="1" x14ac:dyDescent="0.25"/>
    <row r="11" spans="1:16" ht="12.75" customHeight="1" thickBot="1" x14ac:dyDescent="0.25">
      <c r="A11" s="13" t="str">
        <f t="shared" ref="A11:A43" si="0">P11</f>
        <v> MN 286.229 </v>
      </c>
      <c r="B11" s="5" t="str">
        <f t="shared" ref="B11:B43" si="1">IF(H11=INT(H11),"I","II")</f>
        <v>I</v>
      </c>
      <c r="C11" s="13">
        <f t="shared" ref="C11:C43" si="2">1*G11</f>
        <v>44618.234400000001</v>
      </c>
      <c r="D11" s="15" t="str">
        <f t="shared" ref="D11:D43" si="3">VLOOKUP(F11,I$1:J$5,2,FALSE)</f>
        <v>vis</v>
      </c>
      <c r="E11" s="38">
        <f>VLOOKUP(C11,Active!C$21:E$973,3,FALSE)</f>
        <v>-211.96868282898896</v>
      </c>
      <c r="F11" s="5" t="s">
        <v>54</v>
      </c>
      <c r="G11" s="15" t="str">
        <f t="shared" ref="G11:G43" si="4">MID(I11,3,LEN(I11)-3)</f>
        <v>44618.2344</v>
      </c>
      <c r="H11" s="13">
        <f t="shared" ref="H11:H43" si="5">1*K11</f>
        <v>11569</v>
      </c>
      <c r="I11" s="39" t="s">
        <v>68</v>
      </c>
      <c r="J11" s="40" t="s">
        <v>69</v>
      </c>
      <c r="K11" s="39">
        <v>11569</v>
      </c>
      <c r="L11" s="39" t="s">
        <v>70</v>
      </c>
      <c r="M11" s="40" t="s">
        <v>71</v>
      </c>
      <c r="N11" s="40" t="s">
        <v>72</v>
      </c>
      <c r="O11" s="41" t="s">
        <v>73</v>
      </c>
      <c r="P11" s="41" t="s">
        <v>74</v>
      </c>
    </row>
    <row r="12" spans="1:16" ht="12.75" customHeight="1" thickBot="1" x14ac:dyDescent="0.25">
      <c r="A12" s="13" t="str">
        <f t="shared" si="0"/>
        <v> MN 286.229 </v>
      </c>
      <c r="B12" s="5" t="str">
        <f t="shared" si="1"/>
        <v>II</v>
      </c>
      <c r="C12" s="13">
        <f t="shared" si="2"/>
        <v>44620.111100000002</v>
      </c>
      <c r="D12" s="15" t="str">
        <f t="shared" si="3"/>
        <v>vis</v>
      </c>
      <c r="E12" s="38">
        <f>VLOOKUP(C12,Active!C$21:E$973,3,FALSE)</f>
        <v>-207.97193781118236</v>
      </c>
      <c r="F12" s="5" t="s">
        <v>54</v>
      </c>
      <c r="G12" s="15" t="str">
        <f t="shared" si="4"/>
        <v>44620.1111</v>
      </c>
      <c r="H12" s="13">
        <f t="shared" si="5"/>
        <v>11570.5</v>
      </c>
      <c r="I12" s="39" t="s">
        <v>75</v>
      </c>
      <c r="J12" s="40" t="s">
        <v>76</v>
      </c>
      <c r="K12" s="39">
        <v>11570.5</v>
      </c>
      <c r="L12" s="39" t="s">
        <v>77</v>
      </c>
      <c r="M12" s="40" t="s">
        <v>71</v>
      </c>
      <c r="N12" s="40" t="s">
        <v>72</v>
      </c>
      <c r="O12" s="41" t="s">
        <v>73</v>
      </c>
      <c r="P12" s="41" t="s">
        <v>74</v>
      </c>
    </row>
    <row r="13" spans="1:16" ht="12.75" customHeight="1" thickBot="1" x14ac:dyDescent="0.25">
      <c r="A13" s="13" t="str">
        <f t="shared" si="0"/>
        <v> MN 286.229 </v>
      </c>
      <c r="B13" s="5" t="str">
        <f t="shared" si="1"/>
        <v>I</v>
      </c>
      <c r="C13" s="13">
        <f t="shared" si="2"/>
        <v>44632.09</v>
      </c>
      <c r="D13" s="15" t="str">
        <f t="shared" si="3"/>
        <v>vis</v>
      </c>
      <c r="E13" s="38">
        <f>VLOOKUP(C13,Active!C$21:E$973,3,FALSE)</f>
        <v>-182.46087643016051</v>
      </c>
      <c r="F13" s="5" t="s">
        <v>54</v>
      </c>
      <c r="G13" s="15" t="str">
        <f t="shared" si="4"/>
        <v>44632.09</v>
      </c>
      <c r="H13" s="13">
        <f t="shared" si="5"/>
        <v>11581</v>
      </c>
      <c r="I13" s="39" t="s">
        <v>78</v>
      </c>
      <c r="J13" s="40" t="s">
        <v>79</v>
      </c>
      <c r="K13" s="39">
        <v>11581</v>
      </c>
      <c r="L13" s="39" t="s">
        <v>80</v>
      </c>
      <c r="M13" s="40" t="s">
        <v>71</v>
      </c>
      <c r="N13" s="40" t="s">
        <v>72</v>
      </c>
      <c r="O13" s="41" t="s">
        <v>73</v>
      </c>
      <c r="P13" s="41" t="s">
        <v>74</v>
      </c>
    </row>
    <row r="14" spans="1:16" ht="12.75" customHeight="1" thickBot="1" x14ac:dyDescent="0.25">
      <c r="A14" s="13" t="str">
        <f t="shared" si="0"/>
        <v> MN 286.229 </v>
      </c>
      <c r="B14" s="5" t="str">
        <f t="shared" si="1"/>
        <v>I</v>
      </c>
      <c r="C14" s="13">
        <f t="shared" si="2"/>
        <v>44632.323199999999</v>
      </c>
      <c r="D14" s="15" t="str">
        <f t="shared" si="3"/>
        <v>vis</v>
      </c>
      <c r="E14" s="38">
        <f>VLOOKUP(C14,Active!C$21:E$973,3,FALSE)</f>
        <v>-181.96423821512258</v>
      </c>
      <c r="F14" s="5" t="s">
        <v>54</v>
      </c>
      <c r="G14" s="15" t="str">
        <f t="shared" si="4"/>
        <v>44632.3232</v>
      </c>
      <c r="H14" s="13">
        <f t="shared" si="5"/>
        <v>11581</v>
      </c>
      <c r="I14" s="39" t="s">
        <v>81</v>
      </c>
      <c r="J14" s="40" t="s">
        <v>82</v>
      </c>
      <c r="K14" s="39">
        <v>11581</v>
      </c>
      <c r="L14" s="39" t="s">
        <v>83</v>
      </c>
      <c r="M14" s="40" t="s">
        <v>71</v>
      </c>
      <c r="N14" s="40" t="s">
        <v>72</v>
      </c>
      <c r="O14" s="41" t="s">
        <v>73</v>
      </c>
      <c r="P14" s="41" t="s">
        <v>74</v>
      </c>
    </row>
    <row r="15" spans="1:16" ht="12.75" customHeight="1" thickBot="1" x14ac:dyDescent="0.25">
      <c r="A15" s="13" t="str">
        <f t="shared" si="0"/>
        <v> MN 286.229 </v>
      </c>
      <c r="B15" s="5" t="str">
        <f t="shared" si="1"/>
        <v>I</v>
      </c>
      <c r="C15" s="13">
        <f t="shared" si="2"/>
        <v>44634.200499999999</v>
      </c>
      <c r="D15" s="15" t="str">
        <f t="shared" si="3"/>
        <v>vis</v>
      </c>
      <c r="E15" s="38">
        <f>VLOOKUP(C15,Active!C$21:E$973,3,FALSE)</f>
        <v>-177.96621539745013</v>
      </c>
      <c r="F15" s="5" t="s">
        <v>54</v>
      </c>
      <c r="G15" s="15" t="str">
        <f t="shared" si="4"/>
        <v>44634.2005</v>
      </c>
      <c r="H15" s="13">
        <f t="shared" si="5"/>
        <v>11583</v>
      </c>
      <c r="I15" s="39" t="s">
        <v>84</v>
      </c>
      <c r="J15" s="40" t="s">
        <v>85</v>
      </c>
      <c r="K15" s="39">
        <v>11583</v>
      </c>
      <c r="L15" s="39" t="s">
        <v>86</v>
      </c>
      <c r="M15" s="40" t="s">
        <v>71</v>
      </c>
      <c r="N15" s="40" t="s">
        <v>72</v>
      </c>
      <c r="O15" s="41" t="s">
        <v>73</v>
      </c>
      <c r="P15" s="41" t="s">
        <v>74</v>
      </c>
    </row>
    <row r="16" spans="1:16" ht="12.75" customHeight="1" thickBot="1" x14ac:dyDescent="0.25">
      <c r="A16" s="13" t="str">
        <f t="shared" si="0"/>
        <v> MN 286.229 </v>
      </c>
      <c r="B16" s="5" t="str">
        <f t="shared" si="1"/>
        <v>II</v>
      </c>
      <c r="C16" s="13">
        <f t="shared" si="2"/>
        <v>44638.19</v>
      </c>
      <c r="D16" s="15" t="str">
        <f t="shared" si="3"/>
        <v>vis</v>
      </c>
      <c r="E16" s="38">
        <f>VLOOKUP(C16,Active!C$21:E$973,3,FALSE)</f>
        <v>-169.46991111410881</v>
      </c>
      <c r="F16" s="5" t="s">
        <v>54</v>
      </c>
      <c r="G16" s="15" t="str">
        <f t="shared" si="4"/>
        <v>44638.19</v>
      </c>
      <c r="H16" s="13">
        <f t="shared" si="5"/>
        <v>11586.5</v>
      </c>
      <c r="I16" s="39" t="s">
        <v>87</v>
      </c>
      <c r="J16" s="40" t="s">
        <v>88</v>
      </c>
      <c r="K16" s="39">
        <v>11586.5</v>
      </c>
      <c r="L16" s="39" t="s">
        <v>89</v>
      </c>
      <c r="M16" s="40" t="s">
        <v>71</v>
      </c>
      <c r="N16" s="40" t="s">
        <v>72</v>
      </c>
      <c r="O16" s="41" t="s">
        <v>73</v>
      </c>
      <c r="P16" s="41" t="s">
        <v>74</v>
      </c>
    </row>
    <row r="17" spans="1:16" ht="12.75" customHeight="1" thickBot="1" x14ac:dyDescent="0.25">
      <c r="A17" s="13" t="str">
        <f t="shared" si="0"/>
        <v> MN 286.229 </v>
      </c>
      <c r="B17" s="5" t="str">
        <f t="shared" si="1"/>
        <v>II</v>
      </c>
      <c r="C17" s="13">
        <f t="shared" si="2"/>
        <v>44640.305099999998</v>
      </c>
      <c r="D17" s="15" t="str">
        <f t="shared" si="3"/>
        <v>vis</v>
      </c>
      <c r="E17" s="38">
        <f>VLOOKUP(C17,Active!C$21:E$973,3,FALSE)</f>
        <v>-164.96545361576531</v>
      </c>
      <c r="F17" s="5" t="s">
        <v>54</v>
      </c>
      <c r="G17" s="15" t="str">
        <f t="shared" si="4"/>
        <v>44640.3051</v>
      </c>
      <c r="H17" s="13">
        <f t="shared" si="5"/>
        <v>11588.5</v>
      </c>
      <c r="I17" s="39" t="s">
        <v>90</v>
      </c>
      <c r="J17" s="40" t="s">
        <v>91</v>
      </c>
      <c r="K17" s="39">
        <v>11588.5</v>
      </c>
      <c r="L17" s="39" t="s">
        <v>92</v>
      </c>
      <c r="M17" s="40" t="s">
        <v>71</v>
      </c>
      <c r="N17" s="40" t="s">
        <v>72</v>
      </c>
      <c r="O17" s="41" t="s">
        <v>73</v>
      </c>
      <c r="P17" s="41" t="s">
        <v>74</v>
      </c>
    </row>
    <row r="18" spans="1:16" ht="12.75" customHeight="1" thickBot="1" x14ac:dyDescent="0.25">
      <c r="A18" s="13" t="str">
        <f t="shared" si="0"/>
        <v> MN 286.229 </v>
      </c>
      <c r="B18" s="5" t="str">
        <f t="shared" si="1"/>
        <v>I</v>
      </c>
      <c r="C18" s="13">
        <f t="shared" si="2"/>
        <v>44642.182699999998</v>
      </c>
      <c r="D18" s="15" t="str">
        <f t="shared" si="3"/>
        <v>vis</v>
      </c>
      <c r="E18" s="38">
        <f>VLOOKUP(C18,Active!C$21:E$973,3,FALSE)</f>
        <v>-160.96679189815993</v>
      </c>
      <c r="F18" s="5" t="s">
        <v>54</v>
      </c>
      <c r="G18" s="15" t="str">
        <f t="shared" si="4"/>
        <v>44642.1827</v>
      </c>
      <c r="H18" s="13">
        <f t="shared" si="5"/>
        <v>11590</v>
      </c>
      <c r="I18" s="39" t="s">
        <v>93</v>
      </c>
      <c r="J18" s="40" t="s">
        <v>94</v>
      </c>
      <c r="K18" s="39">
        <v>11590</v>
      </c>
      <c r="L18" s="39" t="s">
        <v>95</v>
      </c>
      <c r="M18" s="40" t="s">
        <v>71</v>
      </c>
      <c r="N18" s="40" t="s">
        <v>72</v>
      </c>
      <c r="O18" s="41" t="s">
        <v>73</v>
      </c>
      <c r="P18" s="41" t="s">
        <v>74</v>
      </c>
    </row>
    <row r="19" spans="1:16" ht="12.75" customHeight="1" thickBot="1" x14ac:dyDescent="0.25">
      <c r="A19" s="13" t="str">
        <f t="shared" si="0"/>
        <v> MN 286.229 </v>
      </c>
      <c r="B19" s="5" t="str">
        <f t="shared" si="1"/>
        <v>I</v>
      </c>
      <c r="C19" s="13">
        <f t="shared" si="2"/>
        <v>44649.227099999996</v>
      </c>
      <c r="D19" s="15" t="str">
        <f t="shared" si="3"/>
        <v>vis</v>
      </c>
      <c r="E19" s="38">
        <f>VLOOKUP(C19,Active!C$21:E$973,3,FALSE)</f>
        <v>-145.96456959122673</v>
      </c>
      <c r="F19" s="5" t="s">
        <v>54</v>
      </c>
      <c r="G19" s="15" t="str">
        <f t="shared" si="4"/>
        <v>44649.2271</v>
      </c>
      <c r="H19" s="13">
        <f t="shared" si="5"/>
        <v>11596</v>
      </c>
      <c r="I19" s="39" t="s">
        <v>96</v>
      </c>
      <c r="J19" s="40" t="s">
        <v>97</v>
      </c>
      <c r="K19" s="39">
        <v>11596</v>
      </c>
      <c r="L19" s="39" t="s">
        <v>98</v>
      </c>
      <c r="M19" s="40" t="s">
        <v>71</v>
      </c>
      <c r="N19" s="40" t="s">
        <v>72</v>
      </c>
      <c r="O19" s="41" t="s">
        <v>73</v>
      </c>
      <c r="P19" s="41" t="s">
        <v>74</v>
      </c>
    </row>
    <row r="20" spans="1:16" ht="12.75" customHeight="1" thickBot="1" x14ac:dyDescent="0.25">
      <c r="A20" s="13" t="str">
        <f t="shared" si="0"/>
        <v> MN 286.229 </v>
      </c>
      <c r="B20" s="5" t="str">
        <f t="shared" si="1"/>
        <v>I</v>
      </c>
      <c r="C20" s="13">
        <f t="shared" si="2"/>
        <v>44656.269800000002</v>
      </c>
      <c r="D20" s="15" t="str">
        <f t="shared" si="3"/>
        <v>vis</v>
      </c>
      <c r="E20" s="38">
        <f>VLOOKUP(C20,Active!C$21:E$973,3,FALSE)</f>
        <v>-130.96596771723648</v>
      </c>
      <c r="F20" s="5" t="s">
        <v>54</v>
      </c>
      <c r="G20" s="15" t="str">
        <f t="shared" si="4"/>
        <v>44656.2698</v>
      </c>
      <c r="H20" s="13">
        <f t="shared" si="5"/>
        <v>11602</v>
      </c>
      <c r="I20" s="39" t="s">
        <v>99</v>
      </c>
      <c r="J20" s="40" t="s">
        <v>100</v>
      </c>
      <c r="K20" s="39">
        <v>11602</v>
      </c>
      <c r="L20" s="39" t="s">
        <v>101</v>
      </c>
      <c r="M20" s="40" t="s">
        <v>71</v>
      </c>
      <c r="N20" s="40" t="s">
        <v>72</v>
      </c>
      <c r="O20" s="41" t="s">
        <v>73</v>
      </c>
      <c r="P20" s="41" t="s">
        <v>74</v>
      </c>
    </row>
    <row r="21" spans="1:16" ht="12.75" customHeight="1" thickBot="1" x14ac:dyDescent="0.25">
      <c r="A21" s="13" t="str">
        <f t="shared" si="0"/>
        <v> MN 286.229 </v>
      </c>
      <c r="B21" s="5" t="str">
        <f t="shared" si="1"/>
        <v>II</v>
      </c>
      <c r="C21" s="13">
        <f t="shared" si="2"/>
        <v>44659.089</v>
      </c>
      <c r="D21" s="15" t="str">
        <f t="shared" si="3"/>
        <v>vis</v>
      </c>
      <c r="E21" s="38">
        <f>VLOOKUP(C21,Active!C$21:E$973,3,FALSE)</f>
        <v>-124.96201207478514</v>
      </c>
      <c r="F21" s="5" t="s">
        <v>54</v>
      </c>
      <c r="G21" s="15" t="str">
        <f t="shared" si="4"/>
        <v>44659.0890</v>
      </c>
      <c r="H21" s="13">
        <f t="shared" si="5"/>
        <v>11604.5</v>
      </c>
      <c r="I21" s="39" t="s">
        <v>102</v>
      </c>
      <c r="J21" s="40" t="s">
        <v>103</v>
      </c>
      <c r="K21" s="39">
        <v>11604.5</v>
      </c>
      <c r="L21" s="39" t="s">
        <v>104</v>
      </c>
      <c r="M21" s="40" t="s">
        <v>71</v>
      </c>
      <c r="N21" s="40" t="s">
        <v>72</v>
      </c>
      <c r="O21" s="41" t="s">
        <v>73</v>
      </c>
      <c r="P21" s="41" t="s">
        <v>74</v>
      </c>
    </row>
    <row r="22" spans="1:16" ht="12.75" customHeight="1" thickBot="1" x14ac:dyDescent="0.25">
      <c r="A22" s="13" t="str">
        <f t="shared" si="0"/>
        <v> MN 286.229 </v>
      </c>
      <c r="B22" s="5" t="str">
        <f t="shared" si="1"/>
        <v>I</v>
      </c>
      <c r="C22" s="13">
        <f t="shared" si="2"/>
        <v>46137.2497</v>
      </c>
      <c r="D22" s="15" t="str">
        <f t="shared" si="3"/>
        <v>vis</v>
      </c>
      <c r="E22" s="38">
        <f>VLOOKUP(C22,Active!C$21:E$973,3,FALSE)</f>
        <v>3023.0272314059339</v>
      </c>
      <c r="F22" s="5" t="s">
        <v>54</v>
      </c>
      <c r="G22" s="15" t="str">
        <f t="shared" si="4"/>
        <v>46137.2497</v>
      </c>
      <c r="H22" s="13">
        <f t="shared" si="5"/>
        <v>12880</v>
      </c>
      <c r="I22" s="39" t="s">
        <v>105</v>
      </c>
      <c r="J22" s="40" t="s">
        <v>106</v>
      </c>
      <c r="K22" s="39">
        <v>12880</v>
      </c>
      <c r="L22" s="39" t="s">
        <v>107</v>
      </c>
      <c r="M22" s="40" t="s">
        <v>71</v>
      </c>
      <c r="N22" s="40" t="s">
        <v>72</v>
      </c>
      <c r="O22" s="41" t="s">
        <v>73</v>
      </c>
      <c r="P22" s="41" t="s">
        <v>74</v>
      </c>
    </row>
    <row r="23" spans="1:16" ht="12.75" customHeight="1" thickBot="1" x14ac:dyDescent="0.25">
      <c r="A23" s="13" t="str">
        <f t="shared" si="0"/>
        <v> MN 286.229 </v>
      </c>
      <c r="B23" s="5" t="str">
        <f t="shared" si="1"/>
        <v>I</v>
      </c>
      <c r="C23" s="13">
        <f t="shared" si="2"/>
        <v>46138.190499999997</v>
      </c>
      <c r="D23" s="15" t="str">
        <f t="shared" si="3"/>
        <v>vis</v>
      </c>
      <c r="E23" s="38">
        <f>VLOOKUP(C23,Active!C$21:E$973,3,FALSE)</f>
        <v>3025.0308215976202</v>
      </c>
      <c r="F23" s="5" t="s">
        <v>54</v>
      </c>
      <c r="G23" s="15" t="str">
        <f t="shared" si="4"/>
        <v>46138.1905</v>
      </c>
      <c r="H23" s="13">
        <f t="shared" si="5"/>
        <v>12881</v>
      </c>
      <c r="I23" s="39" t="s">
        <v>108</v>
      </c>
      <c r="J23" s="40" t="s">
        <v>109</v>
      </c>
      <c r="K23" s="39">
        <v>12881</v>
      </c>
      <c r="L23" s="39" t="s">
        <v>110</v>
      </c>
      <c r="M23" s="40" t="s">
        <v>71</v>
      </c>
      <c r="N23" s="40" t="s">
        <v>72</v>
      </c>
      <c r="O23" s="41" t="s">
        <v>73</v>
      </c>
      <c r="P23" s="41" t="s">
        <v>74</v>
      </c>
    </row>
    <row r="24" spans="1:16" ht="12.75" customHeight="1" thickBot="1" x14ac:dyDescent="0.25">
      <c r="A24" s="13" t="str">
        <f t="shared" si="0"/>
        <v> MN 286.229 </v>
      </c>
      <c r="B24" s="5" t="str">
        <f t="shared" si="1"/>
        <v>I</v>
      </c>
      <c r="C24" s="13">
        <f t="shared" si="2"/>
        <v>46144.07</v>
      </c>
      <c r="D24" s="15" t="str">
        <f t="shared" si="3"/>
        <v>vis</v>
      </c>
      <c r="E24" s="38">
        <f>VLOOKUP(C24,Active!C$21:E$973,3,FALSE)</f>
        <v>3037.5521954624874</v>
      </c>
      <c r="F24" s="5" t="s">
        <v>54</v>
      </c>
      <c r="G24" s="15" t="str">
        <f t="shared" si="4"/>
        <v>46144.07</v>
      </c>
      <c r="H24" s="13">
        <f t="shared" si="5"/>
        <v>12886</v>
      </c>
      <c r="I24" s="39" t="s">
        <v>111</v>
      </c>
      <c r="J24" s="40" t="s">
        <v>112</v>
      </c>
      <c r="K24" s="39">
        <v>12886</v>
      </c>
      <c r="L24" s="39" t="s">
        <v>113</v>
      </c>
      <c r="M24" s="40" t="s">
        <v>71</v>
      </c>
      <c r="N24" s="40" t="s">
        <v>72</v>
      </c>
      <c r="O24" s="41" t="s">
        <v>73</v>
      </c>
      <c r="P24" s="41" t="s">
        <v>74</v>
      </c>
    </row>
    <row r="25" spans="1:16" ht="12.75" customHeight="1" thickBot="1" x14ac:dyDescent="0.25">
      <c r="A25" s="13" t="str">
        <f t="shared" si="0"/>
        <v> MN 286.229 </v>
      </c>
      <c r="B25" s="5" t="str">
        <f t="shared" si="1"/>
        <v>I</v>
      </c>
      <c r="C25" s="13">
        <f t="shared" si="2"/>
        <v>46144.2984</v>
      </c>
      <c r="D25" s="15" t="str">
        <f t="shared" si="3"/>
        <v>vis</v>
      </c>
      <c r="E25" s="38">
        <f>VLOOKUP(C25,Active!C$21:E$973,3,FALSE)</f>
        <v>3038.0386112785827</v>
      </c>
      <c r="F25" s="5" t="s">
        <v>54</v>
      </c>
      <c r="G25" s="15" t="str">
        <f t="shared" si="4"/>
        <v>46144.2984</v>
      </c>
      <c r="H25" s="13">
        <f t="shared" si="5"/>
        <v>12886</v>
      </c>
      <c r="I25" s="39" t="s">
        <v>114</v>
      </c>
      <c r="J25" s="40" t="s">
        <v>115</v>
      </c>
      <c r="K25" s="39">
        <v>12886</v>
      </c>
      <c r="L25" s="39" t="s">
        <v>116</v>
      </c>
      <c r="M25" s="40" t="s">
        <v>71</v>
      </c>
      <c r="N25" s="40" t="s">
        <v>72</v>
      </c>
      <c r="O25" s="41" t="s">
        <v>73</v>
      </c>
      <c r="P25" s="41" t="s">
        <v>74</v>
      </c>
    </row>
    <row r="26" spans="1:16" ht="12.75" customHeight="1" thickBot="1" x14ac:dyDescent="0.25">
      <c r="A26" s="13" t="str">
        <f t="shared" si="0"/>
        <v> MN 286.229 </v>
      </c>
      <c r="B26" s="5" t="str">
        <f t="shared" si="1"/>
        <v>II</v>
      </c>
      <c r="C26" s="13">
        <f t="shared" si="2"/>
        <v>47970.18</v>
      </c>
      <c r="D26" s="15" t="str">
        <f t="shared" si="3"/>
        <v>vis</v>
      </c>
      <c r="E26" s="38">
        <f>VLOOKUP(C26,Active!C$21:E$973,3,FALSE)</f>
        <v>6926.5573878022487</v>
      </c>
      <c r="F26" s="5" t="s">
        <v>54</v>
      </c>
      <c r="G26" s="15" t="str">
        <f t="shared" si="4"/>
        <v>47970.18</v>
      </c>
      <c r="H26" s="13">
        <f t="shared" si="5"/>
        <v>14461.5</v>
      </c>
      <c r="I26" s="39" t="s">
        <v>117</v>
      </c>
      <c r="J26" s="40" t="s">
        <v>118</v>
      </c>
      <c r="K26" s="39">
        <v>14461.5</v>
      </c>
      <c r="L26" s="39" t="s">
        <v>119</v>
      </c>
      <c r="M26" s="40" t="s">
        <v>71</v>
      </c>
      <c r="N26" s="40" t="s">
        <v>72</v>
      </c>
      <c r="O26" s="41" t="s">
        <v>73</v>
      </c>
      <c r="P26" s="41" t="s">
        <v>74</v>
      </c>
    </row>
    <row r="27" spans="1:16" ht="12.75" customHeight="1" thickBot="1" x14ac:dyDescent="0.25">
      <c r="A27" s="13" t="str">
        <f t="shared" si="0"/>
        <v> MN 286.229 </v>
      </c>
      <c r="B27" s="5" t="str">
        <f t="shared" si="1"/>
        <v>II</v>
      </c>
      <c r="C27" s="13">
        <f t="shared" si="2"/>
        <v>47971.11</v>
      </c>
      <c r="D27" s="15" t="str">
        <f t="shared" si="3"/>
        <v>vis</v>
      </c>
      <c r="E27" s="38">
        <f>VLOOKUP(C27,Active!C$21:E$973,3,FALSE)</f>
        <v>6928.5379775963338</v>
      </c>
      <c r="F27" s="5" t="s">
        <v>54</v>
      </c>
      <c r="G27" s="15" t="str">
        <f t="shared" si="4"/>
        <v>47971.11</v>
      </c>
      <c r="H27" s="13">
        <f t="shared" si="5"/>
        <v>14462.5</v>
      </c>
      <c r="I27" s="39" t="s">
        <v>120</v>
      </c>
      <c r="J27" s="40" t="s">
        <v>121</v>
      </c>
      <c r="K27" s="39">
        <v>14462.5</v>
      </c>
      <c r="L27" s="39" t="s">
        <v>122</v>
      </c>
      <c r="M27" s="40" t="s">
        <v>71</v>
      </c>
      <c r="N27" s="40" t="s">
        <v>72</v>
      </c>
      <c r="O27" s="41" t="s">
        <v>73</v>
      </c>
      <c r="P27" s="41" t="s">
        <v>74</v>
      </c>
    </row>
    <row r="28" spans="1:16" ht="12.75" customHeight="1" thickBot="1" x14ac:dyDescent="0.25">
      <c r="A28" s="13" t="str">
        <f t="shared" si="0"/>
        <v> MN 286.229 </v>
      </c>
      <c r="B28" s="5" t="str">
        <f t="shared" si="1"/>
        <v>I</v>
      </c>
      <c r="C28" s="13">
        <f t="shared" si="2"/>
        <v>47974.159399999997</v>
      </c>
      <c r="D28" s="15" t="str">
        <f t="shared" si="3"/>
        <v>vis</v>
      </c>
      <c r="E28" s="38">
        <f>VLOOKUP(C28,Active!C$21:E$973,3,FALSE)</f>
        <v>6935.0321824544781</v>
      </c>
      <c r="F28" s="5" t="s">
        <v>54</v>
      </c>
      <c r="G28" s="15" t="str">
        <f t="shared" si="4"/>
        <v>47974.1594</v>
      </c>
      <c r="H28" s="13">
        <f t="shared" si="5"/>
        <v>14465</v>
      </c>
      <c r="I28" s="39" t="s">
        <v>123</v>
      </c>
      <c r="J28" s="40" t="s">
        <v>124</v>
      </c>
      <c r="K28" s="39">
        <v>14465</v>
      </c>
      <c r="L28" s="39" t="s">
        <v>125</v>
      </c>
      <c r="M28" s="40" t="s">
        <v>71</v>
      </c>
      <c r="N28" s="40" t="s">
        <v>72</v>
      </c>
      <c r="O28" s="41" t="s">
        <v>73</v>
      </c>
      <c r="P28" s="41" t="s">
        <v>74</v>
      </c>
    </row>
    <row r="29" spans="1:16" ht="12.75" customHeight="1" thickBot="1" x14ac:dyDescent="0.25">
      <c r="A29" s="13" t="str">
        <f t="shared" si="0"/>
        <v> MN 286.229 </v>
      </c>
      <c r="B29" s="5" t="str">
        <f t="shared" si="1"/>
        <v>II</v>
      </c>
      <c r="C29" s="13">
        <f t="shared" si="2"/>
        <v>48300.27</v>
      </c>
      <c r="D29" s="15" t="str">
        <f t="shared" si="3"/>
        <v>vis</v>
      </c>
      <c r="E29" s="38">
        <f>VLOOKUP(C29,Active!C$21:E$973,3,FALSE)</f>
        <v>7629.5389847155875</v>
      </c>
      <c r="F29" s="5" t="s">
        <v>54</v>
      </c>
      <c r="G29" s="15" t="str">
        <f t="shared" si="4"/>
        <v>48300.27</v>
      </c>
      <c r="H29" s="13">
        <f t="shared" si="5"/>
        <v>14746.5</v>
      </c>
      <c r="I29" s="39" t="s">
        <v>126</v>
      </c>
      <c r="J29" s="40" t="s">
        <v>127</v>
      </c>
      <c r="K29" s="39">
        <v>14746.5</v>
      </c>
      <c r="L29" s="39" t="s">
        <v>128</v>
      </c>
      <c r="M29" s="40" t="s">
        <v>71</v>
      </c>
      <c r="N29" s="40" t="s">
        <v>72</v>
      </c>
      <c r="O29" s="41" t="s">
        <v>73</v>
      </c>
      <c r="P29" s="41" t="s">
        <v>74</v>
      </c>
    </row>
    <row r="30" spans="1:16" ht="12.75" customHeight="1" thickBot="1" x14ac:dyDescent="0.25">
      <c r="A30" s="13" t="str">
        <f t="shared" si="0"/>
        <v> MN 286.229 </v>
      </c>
      <c r="B30" s="5" t="str">
        <f t="shared" si="1"/>
        <v>II</v>
      </c>
      <c r="C30" s="13">
        <f t="shared" si="2"/>
        <v>48301.21</v>
      </c>
      <c r="D30" s="15" t="str">
        <f t="shared" si="3"/>
        <v>vis</v>
      </c>
      <c r="E30" s="38">
        <f>VLOOKUP(C30,Active!C$21:E$973,3,FALSE)</f>
        <v>7631.5408711741302</v>
      </c>
      <c r="F30" s="5" t="s">
        <v>54</v>
      </c>
      <c r="G30" s="15" t="str">
        <f t="shared" si="4"/>
        <v>48301.21</v>
      </c>
      <c r="H30" s="13">
        <f t="shared" si="5"/>
        <v>14747.5</v>
      </c>
      <c r="I30" s="39" t="s">
        <v>129</v>
      </c>
      <c r="J30" s="40" t="s">
        <v>130</v>
      </c>
      <c r="K30" s="39">
        <v>14747.5</v>
      </c>
      <c r="L30" s="39" t="s">
        <v>131</v>
      </c>
      <c r="M30" s="40" t="s">
        <v>71</v>
      </c>
      <c r="N30" s="40" t="s">
        <v>72</v>
      </c>
      <c r="O30" s="41" t="s">
        <v>73</v>
      </c>
      <c r="P30" s="41" t="s">
        <v>74</v>
      </c>
    </row>
    <row r="31" spans="1:16" ht="12.75" customHeight="1" thickBot="1" x14ac:dyDescent="0.25">
      <c r="A31" s="13" t="str">
        <f t="shared" si="0"/>
        <v> MN 286.229 </v>
      </c>
      <c r="B31" s="5" t="str">
        <f t="shared" si="1"/>
        <v>II</v>
      </c>
      <c r="C31" s="13">
        <f t="shared" si="2"/>
        <v>48302.14</v>
      </c>
      <c r="D31" s="15" t="str">
        <f t="shared" si="3"/>
        <v>vis</v>
      </c>
      <c r="E31" s="38">
        <f>VLOOKUP(C31,Active!C$21:E$973,3,FALSE)</f>
        <v>7633.5214609682153</v>
      </c>
      <c r="F31" s="5" t="s">
        <v>54</v>
      </c>
      <c r="G31" s="15" t="str">
        <f t="shared" si="4"/>
        <v>48302.14</v>
      </c>
      <c r="H31" s="13">
        <f t="shared" si="5"/>
        <v>14748.5</v>
      </c>
      <c r="I31" s="39" t="s">
        <v>132</v>
      </c>
      <c r="J31" s="40" t="s">
        <v>133</v>
      </c>
      <c r="K31" s="39">
        <v>14748.5</v>
      </c>
      <c r="L31" s="39" t="s">
        <v>134</v>
      </c>
      <c r="M31" s="40" t="s">
        <v>71</v>
      </c>
      <c r="N31" s="40" t="s">
        <v>72</v>
      </c>
      <c r="O31" s="41" t="s">
        <v>73</v>
      </c>
      <c r="P31" s="41" t="s">
        <v>74</v>
      </c>
    </row>
    <row r="32" spans="1:16" ht="12.75" customHeight="1" thickBot="1" x14ac:dyDescent="0.25">
      <c r="A32" s="13" t="str">
        <f t="shared" si="0"/>
        <v> MN 286.229 </v>
      </c>
      <c r="B32" s="5" t="str">
        <f t="shared" si="1"/>
        <v>II</v>
      </c>
      <c r="C32" s="13">
        <f t="shared" si="2"/>
        <v>48303.320299999999</v>
      </c>
      <c r="D32" s="15" t="str">
        <f t="shared" si="3"/>
        <v>vis</v>
      </c>
      <c r="E32" s="38">
        <f>VLOOKUP(C32,Active!C$21:E$973,3,FALSE)</f>
        <v>7636.0351062735463</v>
      </c>
      <c r="F32" s="5" t="s">
        <v>54</v>
      </c>
      <c r="G32" s="15" t="str">
        <f t="shared" si="4"/>
        <v>48303.3203</v>
      </c>
      <c r="H32" s="13">
        <f t="shared" si="5"/>
        <v>14749.5</v>
      </c>
      <c r="I32" s="39" t="s">
        <v>135</v>
      </c>
      <c r="J32" s="40" t="s">
        <v>136</v>
      </c>
      <c r="K32" s="39">
        <v>14749.5</v>
      </c>
      <c r="L32" s="39" t="s">
        <v>137</v>
      </c>
      <c r="M32" s="40" t="s">
        <v>71</v>
      </c>
      <c r="N32" s="40" t="s">
        <v>72</v>
      </c>
      <c r="O32" s="41" t="s">
        <v>73</v>
      </c>
      <c r="P32" s="41" t="s">
        <v>74</v>
      </c>
    </row>
    <row r="33" spans="1:16" ht="12.75" customHeight="1" thickBot="1" x14ac:dyDescent="0.25">
      <c r="A33" s="13" t="str">
        <f t="shared" si="0"/>
        <v>IBVS 5809 </v>
      </c>
      <c r="B33" s="5" t="str">
        <f t="shared" si="1"/>
        <v>I</v>
      </c>
      <c r="C33" s="13">
        <f t="shared" si="2"/>
        <v>53499.428999999996</v>
      </c>
      <c r="D33" s="15" t="str">
        <f t="shared" si="3"/>
        <v>vis</v>
      </c>
      <c r="E33" s="38">
        <f>VLOOKUP(C33,Active!C$21:E$973,3,FALSE)</f>
        <v>18702.013450547325</v>
      </c>
      <c r="F33" s="5" t="s">
        <v>54</v>
      </c>
      <c r="G33" s="15" t="str">
        <f t="shared" si="4"/>
        <v>53499.4290</v>
      </c>
      <c r="H33" s="13">
        <f t="shared" si="5"/>
        <v>19233</v>
      </c>
      <c r="I33" s="39" t="s">
        <v>149</v>
      </c>
      <c r="J33" s="40" t="s">
        <v>150</v>
      </c>
      <c r="K33" s="39">
        <v>19233</v>
      </c>
      <c r="L33" s="39" t="s">
        <v>151</v>
      </c>
      <c r="M33" s="40" t="s">
        <v>141</v>
      </c>
      <c r="N33" s="40" t="s">
        <v>54</v>
      </c>
      <c r="O33" s="41" t="s">
        <v>152</v>
      </c>
      <c r="P33" s="42" t="s">
        <v>153</v>
      </c>
    </row>
    <row r="34" spans="1:16" ht="12.75" customHeight="1" thickBot="1" x14ac:dyDescent="0.25">
      <c r="A34" s="13" t="str">
        <f t="shared" si="0"/>
        <v>OEJV 0160 </v>
      </c>
      <c r="B34" s="5" t="str">
        <f t="shared" si="1"/>
        <v>II</v>
      </c>
      <c r="C34" s="13">
        <f t="shared" si="2"/>
        <v>56015.318850000003</v>
      </c>
      <c r="D34" s="15" t="str">
        <f t="shared" si="3"/>
        <v>vis</v>
      </c>
      <c r="E34" s="38">
        <f>VLOOKUP(C34,Active!C$21:E$973,3,FALSE)</f>
        <v>24060.019644043296</v>
      </c>
      <c r="F34" s="5" t="s">
        <v>54</v>
      </c>
      <c r="G34" s="15" t="str">
        <f t="shared" si="4"/>
        <v>56015.31885</v>
      </c>
      <c r="H34" s="13">
        <f t="shared" si="5"/>
        <v>21403.5</v>
      </c>
      <c r="I34" s="39" t="s">
        <v>160</v>
      </c>
      <c r="J34" s="40" t="s">
        <v>161</v>
      </c>
      <c r="K34" s="39">
        <v>21403.5</v>
      </c>
      <c r="L34" s="39" t="s">
        <v>162</v>
      </c>
      <c r="M34" s="40" t="s">
        <v>141</v>
      </c>
      <c r="N34" s="40" t="s">
        <v>54</v>
      </c>
      <c r="O34" s="41" t="s">
        <v>163</v>
      </c>
      <c r="P34" s="42" t="s">
        <v>164</v>
      </c>
    </row>
    <row r="35" spans="1:16" ht="12.75" customHeight="1" thickBot="1" x14ac:dyDescent="0.25">
      <c r="A35" s="13" t="str">
        <f t="shared" si="0"/>
        <v>OEJV 0160 </v>
      </c>
      <c r="B35" s="5" t="str">
        <f t="shared" si="1"/>
        <v>II</v>
      </c>
      <c r="C35" s="13">
        <f t="shared" si="2"/>
        <v>56015.31897</v>
      </c>
      <c r="D35" s="15" t="str">
        <f t="shared" si="3"/>
        <v>vis</v>
      </c>
      <c r="E35" s="38">
        <f>VLOOKUP(C35,Active!C$21:E$973,3,FALSE)</f>
        <v>24060.019899603263</v>
      </c>
      <c r="F35" s="5" t="s">
        <v>54</v>
      </c>
      <c r="G35" s="15" t="str">
        <f t="shared" si="4"/>
        <v>56015.31897</v>
      </c>
      <c r="H35" s="13">
        <f t="shared" si="5"/>
        <v>21403.5</v>
      </c>
      <c r="I35" s="39" t="s">
        <v>165</v>
      </c>
      <c r="J35" s="40" t="s">
        <v>161</v>
      </c>
      <c r="K35" s="39">
        <v>21403.5</v>
      </c>
      <c r="L35" s="39" t="s">
        <v>166</v>
      </c>
      <c r="M35" s="40" t="s">
        <v>141</v>
      </c>
      <c r="N35" s="40" t="s">
        <v>167</v>
      </c>
      <c r="O35" s="41" t="s">
        <v>163</v>
      </c>
      <c r="P35" s="42" t="s">
        <v>164</v>
      </c>
    </row>
    <row r="36" spans="1:16" ht="12.75" customHeight="1" thickBot="1" x14ac:dyDescent="0.25">
      <c r="A36" s="13" t="str">
        <f t="shared" si="0"/>
        <v>OEJV 0160 </v>
      </c>
      <c r="B36" s="5" t="str">
        <f t="shared" si="1"/>
        <v>II</v>
      </c>
      <c r="C36" s="13">
        <f t="shared" si="2"/>
        <v>56015.319470000002</v>
      </c>
      <c r="D36" s="15" t="str">
        <f t="shared" si="3"/>
        <v>vis</v>
      </c>
      <c r="E36" s="38">
        <f>VLOOKUP(C36,Active!C$21:E$973,3,FALSE)</f>
        <v>24060.020964436488</v>
      </c>
      <c r="F36" s="5" t="s">
        <v>54</v>
      </c>
      <c r="G36" s="15" t="str">
        <f t="shared" si="4"/>
        <v>56015.31947</v>
      </c>
      <c r="H36" s="13">
        <f t="shared" si="5"/>
        <v>21403.5</v>
      </c>
      <c r="I36" s="39" t="s">
        <v>168</v>
      </c>
      <c r="J36" s="40" t="s">
        <v>169</v>
      </c>
      <c r="K36" s="39">
        <v>21403.5</v>
      </c>
      <c r="L36" s="39" t="s">
        <v>170</v>
      </c>
      <c r="M36" s="40" t="s">
        <v>141</v>
      </c>
      <c r="N36" s="40" t="s">
        <v>171</v>
      </c>
      <c r="O36" s="41" t="s">
        <v>163</v>
      </c>
      <c r="P36" s="42" t="s">
        <v>164</v>
      </c>
    </row>
    <row r="37" spans="1:16" ht="12.75" customHeight="1" thickBot="1" x14ac:dyDescent="0.25">
      <c r="A37" s="13" t="str">
        <f t="shared" si="0"/>
        <v>OEJV 0160 </v>
      </c>
      <c r="B37" s="5" t="str">
        <f t="shared" si="1"/>
        <v>II</v>
      </c>
      <c r="C37" s="13">
        <f t="shared" si="2"/>
        <v>56015.319860000003</v>
      </c>
      <c r="D37" s="15" t="str">
        <f t="shared" si="3"/>
        <v>vis</v>
      </c>
      <c r="E37" s="38">
        <f>VLOOKUP(C37,Active!C$21:E$973,3,FALSE)</f>
        <v>24060.021795006403</v>
      </c>
      <c r="F37" s="5" t="s">
        <v>54</v>
      </c>
      <c r="G37" s="15" t="str">
        <f t="shared" si="4"/>
        <v>56015.31986</v>
      </c>
      <c r="H37" s="13">
        <f t="shared" si="5"/>
        <v>21403.5</v>
      </c>
      <c r="I37" s="39" t="s">
        <v>172</v>
      </c>
      <c r="J37" s="40" t="s">
        <v>169</v>
      </c>
      <c r="K37" s="39">
        <v>21403.5</v>
      </c>
      <c r="L37" s="39" t="s">
        <v>173</v>
      </c>
      <c r="M37" s="40" t="s">
        <v>141</v>
      </c>
      <c r="N37" s="40" t="s">
        <v>32</v>
      </c>
      <c r="O37" s="41" t="s">
        <v>163</v>
      </c>
      <c r="P37" s="42" t="s">
        <v>164</v>
      </c>
    </row>
    <row r="38" spans="1:16" ht="12.75" customHeight="1" thickBot="1" x14ac:dyDescent="0.25">
      <c r="A38" s="13" t="str">
        <f t="shared" si="0"/>
        <v> IODE 4.2.153 </v>
      </c>
      <c r="B38" s="5" t="str">
        <f t="shared" si="1"/>
        <v>I</v>
      </c>
      <c r="C38" s="13">
        <f t="shared" si="2"/>
        <v>31216.17</v>
      </c>
      <c r="D38" s="15" t="str">
        <f t="shared" si="3"/>
        <v>vis</v>
      </c>
      <c r="E38" s="38">
        <f>VLOOKUP(C38,Active!C$21:E$973,3,FALSE)</f>
        <v>-28753.895532620001</v>
      </c>
      <c r="F38" s="5" t="s">
        <v>54</v>
      </c>
      <c r="G38" s="15" t="str">
        <f t="shared" si="4"/>
        <v>31216.17</v>
      </c>
      <c r="H38" s="13">
        <f t="shared" si="5"/>
        <v>0</v>
      </c>
      <c r="I38" s="39" t="s">
        <v>56</v>
      </c>
      <c r="J38" s="40" t="s">
        <v>57</v>
      </c>
      <c r="K38" s="39">
        <v>0</v>
      </c>
      <c r="L38" s="39" t="s">
        <v>58</v>
      </c>
      <c r="M38" s="40" t="s">
        <v>59</v>
      </c>
      <c r="N38" s="40"/>
      <c r="O38" s="41" t="s">
        <v>60</v>
      </c>
      <c r="P38" s="41" t="s">
        <v>61</v>
      </c>
    </row>
    <row r="39" spans="1:16" ht="12.75" customHeight="1" thickBot="1" x14ac:dyDescent="0.25">
      <c r="A39" s="13" t="str">
        <f t="shared" si="0"/>
        <v> IODE 4.2.153 </v>
      </c>
      <c r="B39" s="5" t="str">
        <f t="shared" si="1"/>
        <v>I</v>
      </c>
      <c r="C39" s="13">
        <f t="shared" si="2"/>
        <v>31224.21</v>
      </c>
      <c r="D39" s="15" t="str">
        <f t="shared" si="3"/>
        <v>vis</v>
      </c>
      <c r="E39" s="38">
        <f>VLOOKUP(C39,Active!C$21:E$973,3,FALSE)</f>
        <v>-28736.773014400169</v>
      </c>
      <c r="F39" s="5" t="s">
        <v>54</v>
      </c>
      <c r="G39" s="15" t="str">
        <f t="shared" si="4"/>
        <v>31224.21</v>
      </c>
      <c r="H39" s="13">
        <f t="shared" si="5"/>
        <v>7</v>
      </c>
      <c r="I39" s="39" t="s">
        <v>62</v>
      </c>
      <c r="J39" s="40" t="s">
        <v>63</v>
      </c>
      <c r="K39" s="39">
        <v>7</v>
      </c>
      <c r="L39" s="39" t="s">
        <v>64</v>
      </c>
      <c r="M39" s="40" t="s">
        <v>59</v>
      </c>
      <c r="N39" s="40"/>
      <c r="O39" s="41" t="s">
        <v>60</v>
      </c>
      <c r="P39" s="41" t="s">
        <v>61</v>
      </c>
    </row>
    <row r="40" spans="1:16" ht="12.75" customHeight="1" thickBot="1" x14ac:dyDescent="0.25">
      <c r="A40" s="13" t="str">
        <f t="shared" si="0"/>
        <v> IODE 4.2.153 </v>
      </c>
      <c r="B40" s="5" t="str">
        <f t="shared" si="1"/>
        <v>I</v>
      </c>
      <c r="C40" s="13">
        <f t="shared" si="2"/>
        <v>31231.23</v>
      </c>
      <c r="D40" s="15" t="str">
        <f t="shared" si="3"/>
        <v>vis</v>
      </c>
      <c r="E40" s="38">
        <f>VLOOKUP(C40,Active!C$21:E$973,3,FALSE)</f>
        <v>-28721.822755954498</v>
      </c>
      <c r="F40" s="5" t="s">
        <v>54</v>
      </c>
      <c r="G40" s="15" t="str">
        <f t="shared" si="4"/>
        <v>31231.23</v>
      </c>
      <c r="H40" s="13">
        <f t="shared" si="5"/>
        <v>13</v>
      </c>
      <c r="I40" s="39" t="s">
        <v>65</v>
      </c>
      <c r="J40" s="40" t="s">
        <v>66</v>
      </c>
      <c r="K40" s="39">
        <v>13</v>
      </c>
      <c r="L40" s="39" t="s">
        <v>67</v>
      </c>
      <c r="M40" s="40" t="s">
        <v>59</v>
      </c>
      <c r="N40" s="40"/>
      <c r="O40" s="41" t="s">
        <v>60</v>
      </c>
      <c r="P40" s="41" t="s">
        <v>61</v>
      </c>
    </row>
    <row r="41" spans="1:16" ht="12.75" customHeight="1" thickBot="1" x14ac:dyDescent="0.25">
      <c r="A41" s="13" t="str">
        <f t="shared" si="0"/>
        <v>VSB 47 </v>
      </c>
      <c r="B41" s="5" t="str">
        <f t="shared" si="1"/>
        <v>II</v>
      </c>
      <c r="C41" s="13">
        <f t="shared" si="2"/>
        <v>50189.002999999997</v>
      </c>
      <c r="D41" s="15" t="str">
        <f t="shared" si="3"/>
        <v>vis</v>
      </c>
      <c r="E41" s="38">
        <f>VLOOKUP(C41,Active!C$21:E$973,3,FALSE)</f>
        <v>11651.910278856385</v>
      </c>
      <c r="F41" s="5" t="s">
        <v>54</v>
      </c>
      <c r="G41" s="15" t="str">
        <f t="shared" si="4"/>
        <v>50189.003</v>
      </c>
      <c r="H41" s="13">
        <f t="shared" si="5"/>
        <v>16376.5</v>
      </c>
      <c r="I41" s="39" t="s">
        <v>138</v>
      </c>
      <c r="J41" s="40" t="s">
        <v>139</v>
      </c>
      <c r="K41" s="39">
        <v>16376.5</v>
      </c>
      <c r="L41" s="39" t="s">
        <v>140</v>
      </c>
      <c r="M41" s="40" t="s">
        <v>141</v>
      </c>
      <c r="N41" s="40" t="s">
        <v>54</v>
      </c>
      <c r="O41" s="41" t="s">
        <v>142</v>
      </c>
      <c r="P41" s="42" t="s">
        <v>143</v>
      </c>
    </row>
    <row r="42" spans="1:16" ht="12.75" customHeight="1" thickBot="1" x14ac:dyDescent="0.25">
      <c r="A42" s="13" t="str">
        <f t="shared" si="0"/>
        <v>VSB 40 </v>
      </c>
      <c r="B42" s="5" t="str">
        <f t="shared" si="1"/>
        <v>II</v>
      </c>
      <c r="C42" s="13">
        <f t="shared" si="2"/>
        <v>52347.143300000003</v>
      </c>
      <c r="D42" s="15" t="str">
        <f t="shared" si="3"/>
        <v>vis</v>
      </c>
      <c r="E42" s="38">
        <f>VLOOKUP(C42,Active!C$21:E$973,3,FALSE)</f>
        <v>16248.02925991323</v>
      </c>
      <c r="F42" s="5" t="s">
        <v>54</v>
      </c>
      <c r="G42" s="15" t="str">
        <f t="shared" si="4"/>
        <v>52347.1433</v>
      </c>
      <c r="H42" s="13">
        <f t="shared" si="5"/>
        <v>18238.5</v>
      </c>
      <c r="I42" s="39" t="s">
        <v>144</v>
      </c>
      <c r="J42" s="40" t="s">
        <v>145</v>
      </c>
      <c r="K42" s="39">
        <v>18238.5</v>
      </c>
      <c r="L42" s="39" t="s">
        <v>146</v>
      </c>
      <c r="M42" s="40" t="s">
        <v>71</v>
      </c>
      <c r="N42" s="40" t="s">
        <v>72</v>
      </c>
      <c r="O42" s="41" t="s">
        <v>147</v>
      </c>
      <c r="P42" s="42" t="s">
        <v>148</v>
      </c>
    </row>
    <row r="43" spans="1:16" ht="12.75" customHeight="1" thickBot="1" x14ac:dyDescent="0.25">
      <c r="A43" s="13" t="str">
        <f t="shared" si="0"/>
        <v>VSB 46 </v>
      </c>
      <c r="B43" s="5" t="str">
        <f t="shared" si="1"/>
        <v>I</v>
      </c>
      <c r="C43" s="13">
        <f t="shared" si="2"/>
        <v>54115.262600000002</v>
      </c>
      <c r="D43" s="15" t="str">
        <f t="shared" si="3"/>
        <v>vis</v>
      </c>
      <c r="E43" s="38">
        <f>VLOOKUP(C43,Active!C$21:E$973,3,FALSE)</f>
        <v>20013.533604326291</v>
      </c>
      <c r="F43" s="5" t="s">
        <v>54</v>
      </c>
      <c r="G43" s="15" t="str">
        <f t="shared" si="4"/>
        <v>54115.2626</v>
      </c>
      <c r="H43" s="13">
        <f t="shared" si="5"/>
        <v>19764</v>
      </c>
      <c r="I43" s="39" t="s">
        <v>154</v>
      </c>
      <c r="J43" s="40" t="s">
        <v>155</v>
      </c>
      <c r="K43" s="39">
        <v>19764</v>
      </c>
      <c r="L43" s="39" t="s">
        <v>156</v>
      </c>
      <c r="M43" s="40" t="s">
        <v>141</v>
      </c>
      <c r="N43" s="40" t="s">
        <v>157</v>
      </c>
      <c r="O43" s="41" t="s">
        <v>158</v>
      </c>
      <c r="P43" s="42" t="s">
        <v>159</v>
      </c>
    </row>
    <row r="44" spans="1:16" x14ac:dyDescent="0.2">
      <c r="B44" s="5"/>
      <c r="E44" s="38"/>
      <c r="F44" s="5"/>
    </row>
    <row r="45" spans="1:16" x14ac:dyDescent="0.2">
      <c r="B45" s="5"/>
      <c r="E45" s="38"/>
      <c r="F45" s="5"/>
    </row>
    <row r="46" spans="1:16" x14ac:dyDescent="0.2">
      <c r="B46" s="5"/>
      <c r="E46" s="38"/>
      <c r="F46" s="5"/>
    </row>
    <row r="47" spans="1:16" x14ac:dyDescent="0.2">
      <c r="B47" s="5"/>
      <c r="E47" s="38"/>
      <c r="F47" s="5"/>
    </row>
    <row r="48" spans="1:16" x14ac:dyDescent="0.2">
      <c r="B48" s="5"/>
      <c r="E48" s="38"/>
      <c r="F48" s="5"/>
    </row>
    <row r="49" spans="2:6" x14ac:dyDescent="0.2">
      <c r="B49" s="5"/>
      <c r="E49" s="38"/>
      <c r="F49" s="5"/>
    </row>
    <row r="50" spans="2:6" x14ac:dyDescent="0.2">
      <c r="B50" s="5"/>
      <c r="E50" s="38"/>
      <c r="F50" s="5"/>
    </row>
    <row r="51" spans="2:6" x14ac:dyDescent="0.2">
      <c r="B51" s="5"/>
      <c r="E51" s="38"/>
      <c r="F51" s="5"/>
    </row>
    <row r="52" spans="2:6" x14ac:dyDescent="0.2">
      <c r="B52" s="5"/>
      <c r="E52" s="38"/>
      <c r="F52" s="5"/>
    </row>
    <row r="53" spans="2:6" x14ac:dyDescent="0.2">
      <c r="B53" s="5"/>
      <c r="E53" s="38"/>
      <c r="F53" s="5"/>
    </row>
    <row r="54" spans="2:6" x14ac:dyDescent="0.2">
      <c r="B54" s="5"/>
      <c r="E54" s="38"/>
      <c r="F54" s="5"/>
    </row>
    <row r="55" spans="2:6" x14ac:dyDescent="0.2">
      <c r="B55" s="5"/>
      <c r="E55" s="38"/>
      <c r="F55" s="5"/>
    </row>
    <row r="56" spans="2:6" x14ac:dyDescent="0.2">
      <c r="B56" s="5"/>
      <c r="E56" s="38"/>
      <c r="F56" s="5"/>
    </row>
    <row r="57" spans="2:6" x14ac:dyDescent="0.2">
      <c r="B57" s="5"/>
      <c r="E57" s="38"/>
      <c r="F57" s="5"/>
    </row>
    <row r="58" spans="2:6" x14ac:dyDescent="0.2">
      <c r="B58" s="5"/>
      <c r="E58" s="38"/>
      <c r="F58" s="5"/>
    </row>
    <row r="59" spans="2:6" x14ac:dyDescent="0.2">
      <c r="B59" s="5"/>
      <c r="E59" s="38"/>
      <c r="F59" s="5"/>
    </row>
    <row r="60" spans="2:6" x14ac:dyDescent="0.2">
      <c r="B60" s="5"/>
      <c r="E60" s="38"/>
      <c r="F60" s="5"/>
    </row>
    <row r="61" spans="2:6" x14ac:dyDescent="0.2">
      <c r="B61" s="5"/>
      <c r="E61" s="38"/>
      <c r="F61" s="5"/>
    </row>
    <row r="62" spans="2:6" x14ac:dyDescent="0.2">
      <c r="B62" s="5"/>
      <c r="E62" s="38"/>
      <c r="F62" s="5"/>
    </row>
    <row r="63" spans="2:6" x14ac:dyDescent="0.2">
      <c r="B63" s="5"/>
      <c r="E63" s="38"/>
      <c r="F63" s="5"/>
    </row>
    <row r="64" spans="2:6" x14ac:dyDescent="0.2">
      <c r="B64" s="5"/>
      <c r="E64" s="38"/>
      <c r="F64" s="5"/>
    </row>
    <row r="65" spans="2:6" x14ac:dyDescent="0.2">
      <c r="B65" s="5"/>
      <c r="E65" s="38"/>
      <c r="F65" s="5"/>
    </row>
    <row r="66" spans="2:6" x14ac:dyDescent="0.2">
      <c r="B66" s="5"/>
      <c r="E66" s="38"/>
      <c r="F66" s="5"/>
    </row>
    <row r="67" spans="2:6" x14ac:dyDescent="0.2">
      <c r="B67" s="5"/>
      <c r="E67" s="38"/>
      <c r="F67" s="5"/>
    </row>
    <row r="68" spans="2:6" x14ac:dyDescent="0.2">
      <c r="B68" s="5"/>
      <c r="E68" s="38"/>
      <c r="F68" s="5"/>
    </row>
    <row r="69" spans="2:6" x14ac:dyDescent="0.2">
      <c r="B69" s="5"/>
      <c r="E69" s="38"/>
      <c r="F69" s="5"/>
    </row>
    <row r="70" spans="2:6" x14ac:dyDescent="0.2">
      <c r="B70" s="5"/>
      <c r="E70" s="38"/>
      <c r="F70" s="5"/>
    </row>
    <row r="71" spans="2:6" x14ac:dyDescent="0.2">
      <c r="B71" s="5"/>
      <c r="E71" s="38"/>
      <c r="F71" s="5"/>
    </row>
    <row r="72" spans="2:6" x14ac:dyDescent="0.2">
      <c r="B72" s="5"/>
      <c r="E72" s="38"/>
      <c r="F72" s="5"/>
    </row>
    <row r="73" spans="2:6" x14ac:dyDescent="0.2">
      <c r="B73" s="5"/>
      <c r="E73" s="38"/>
      <c r="F73" s="5"/>
    </row>
    <row r="74" spans="2:6" x14ac:dyDescent="0.2">
      <c r="B74" s="5"/>
      <c r="E74" s="38"/>
      <c r="F74" s="5"/>
    </row>
    <row r="75" spans="2:6" x14ac:dyDescent="0.2">
      <c r="B75" s="5"/>
      <c r="E75" s="38"/>
      <c r="F75" s="5"/>
    </row>
    <row r="76" spans="2:6" x14ac:dyDescent="0.2">
      <c r="B76" s="5"/>
      <c r="E76" s="38"/>
      <c r="F76" s="5"/>
    </row>
    <row r="77" spans="2:6" x14ac:dyDescent="0.2">
      <c r="B77" s="5"/>
      <c r="E77" s="38"/>
      <c r="F77" s="5"/>
    </row>
    <row r="78" spans="2:6" x14ac:dyDescent="0.2">
      <c r="B78" s="5"/>
      <c r="E78" s="38"/>
      <c r="F78" s="5"/>
    </row>
    <row r="79" spans="2:6" x14ac:dyDescent="0.2">
      <c r="B79" s="5"/>
      <c r="E79" s="38"/>
      <c r="F79" s="5"/>
    </row>
    <row r="80" spans="2:6" x14ac:dyDescent="0.2">
      <c r="B80" s="5"/>
      <c r="E80" s="38"/>
      <c r="F80" s="5"/>
    </row>
    <row r="81" spans="2:6" x14ac:dyDescent="0.2">
      <c r="B81" s="5"/>
      <c r="E81" s="38"/>
      <c r="F81" s="5"/>
    </row>
    <row r="82" spans="2:6" x14ac:dyDescent="0.2">
      <c r="B82" s="5"/>
      <c r="E82" s="38"/>
      <c r="F82" s="5"/>
    </row>
    <row r="83" spans="2:6" x14ac:dyDescent="0.2">
      <c r="B83" s="5"/>
      <c r="E83" s="38"/>
      <c r="F83" s="5"/>
    </row>
    <row r="84" spans="2:6" x14ac:dyDescent="0.2">
      <c r="B84" s="5"/>
      <c r="E84" s="38"/>
      <c r="F84" s="5"/>
    </row>
    <row r="85" spans="2:6" x14ac:dyDescent="0.2">
      <c r="B85" s="5"/>
      <c r="E85" s="38"/>
      <c r="F85" s="5"/>
    </row>
    <row r="86" spans="2:6" x14ac:dyDescent="0.2">
      <c r="B86" s="5"/>
      <c r="E86" s="38"/>
      <c r="F86" s="5"/>
    </row>
    <row r="87" spans="2:6" x14ac:dyDescent="0.2">
      <c r="B87" s="5"/>
      <c r="E87" s="38"/>
      <c r="F87" s="5"/>
    </row>
    <row r="88" spans="2:6" x14ac:dyDescent="0.2">
      <c r="B88" s="5"/>
      <c r="E88" s="38"/>
      <c r="F88" s="5"/>
    </row>
    <row r="89" spans="2:6" x14ac:dyDescent="0.2">
      <c r="B89" s="5"/>
      <c r="E89" s="38"/>
      <c r="F89" s="5"/>
    </row>
    <row r="90" spans="2:6" x14ac:dyDescent="0.2">
      <c r="B90" s="5"/>
      <c r="E90" s="38"/>
      <c r="F90" s="5"/>
    </row>
    <row r="91" spans="2:6" x14ac:dyDescent="0.2">
      <c r="B91" s="5"/>
      <c r="E91" s="38"/>
      <c r="F91" s="5"/>
    </row>
    <row r="92" spans="2:6" x14ac:dyDescent="0.2">
      <c r="B92" s="5"/>
      <c r="E92" s="38"/>
      <c r="F92" s="5"/>
    </row>
    <row r="93" spans="2:6" x14ac:dyDescent="0.2">
      <c r="B93" s="5"/>
      <c r="E93" s="38"/>
      <c r="F93" s="5"/>
    </row>
    <row r="94" spans="2:6" x14ac:dyDescent="0.2">
      <c r="B94" s="5"/>
      <c r="E94" s="38"/>
      <c r="F94" s="5"/>
    </row>
    <row r="95" spans="2:6" x14ac:dyDescent="0.2">
      <c r="B95" s="5"/>
      <c r="E95" s="38"/>
      <c r="F95" s="5"/>
    </row>
    <row r="96" spans="2:6" x14ac:dyDescent="0.2">
      <c r="B96" s="5"/>
      <c r="E96" s="38"/>
      <c r="F96" s="5"/>
    </row>
    <row r="97" spans="2:6" x14ac:dyDescent="0.2">
      <c r="B97" s="5"/>
      <c r="E97" s="38"/>
      <c r="F97" s="5"/>
    </row>
    <row r="98" spans="2:6" x14ac:dyDescent="0.2">
      <c r="B98" s="5"/>
      <c r="E98" s="38"/>
      <c r="F98" s="5"/>
    </row>
    <row r="99" spans="2:6" x14ac:dyDescent="0.2">
      <c r="B99" s="5"/>
      <c r="E99" s="38"/>
      <c r="F99" s="5"/>
    </row>
    <row r="100" spans="2:6" x14ac:dyDescent="0.2">
      <c r="B100" s="5"/>
      <c r="E100" s="38"/>
      <c r="F100" s="5"/>
    </row>
    <row r="101" spans="2:6" x14ac:dyDescent="0.2">
      <c r="B101" s="5"/>
      <c r="E101" s="38"/>
      <c r="F101" s="5"/>
    </row>
    <row r="102" spans="2:6" x14ac:dyDescent="0.2">
      <c r="B102" s="5"/>
      <c r="E102" s="38"/>
      <c r="F102" s="5"/>
    </row>
    <row r="103" spans="2:6" x14ac:dyDescent="0.2">
      <c r="B103" s="5"/>
      <c r="E103" s="38"/>
      <c r="F103" s="5"/>
    </row>
    <row r="104" spans="2:6" x14ac:dyDescent="0.2">
      <c r="B104" s="5"/>
      <c r="E104" s="38"/>
      <c r="F104" s="5"/>
    </row>
    <row r="105" spans="2:6" x14ac:dyDescent="0.2">
      <c r="B105" s="5"/>
      <c r="E105" s="38"/>
      <c r="F105" s="5"/>
    </row>
    <row r="106" spans="2:6" x14ac:dyDescent="0.2">
      <c r="B106" s="5"/>
      <c r="E106" s="38"/>
      <c r="F106" s="5"/>
    </row>
    <row r="107" spans="2:6" x14ac:dyDescent="0.2">
      <c r="B107" s="5"/>
      <c r="E107" s="38"/>
      <c r="F107" s="5"/>
    </row>
    <row r="108" spans="2:6" x14ac:dyDescent="0.2">
      <c r="B108" s="5"/>
      <c r="E108" s="38"/>
      <c r="F108" s="5"/>
    </row>
    <row r="109" spans="2:6" x14ac:dyDescent="0.2">
      <c r="B109" s="5"/>
      <c r="E109" s="38"/>
      <c r="F109" s="5"/>
    </row>
    <row r="110" spans="2:6" x14ac:dyDescent="0.2">
      <c r="B110" s="5"/>
      <c r="E110" s="38"/>
      <c r="F110" s="5"/>
    </row>
    <row r="111" spans="2:6" x14ac:dyDescent="0.2">
      <c r="B111" s="5"/>
      <c r="E111" s="38"/>
      <c r="F111" s="5"/>
    </row>
    <row r="112" spans="2:6" x14ac:dyDescent="0.2">
      <c r="B112" s="5"/>
      <c r="E112" s="38"/>
      <c r="F112" s="5"/>
    </row>
    <row r="113" spans="2:6" x14ac:dyDescent="0.2">
      <c r="B113" s="5"/>
      <c r="E113" s="38"/>
      <c r="F113" s="5"/>
    </row>
    <row r="114" spans="2:6" x14ac:dyDescent="0.2">
      <c r="B114" s="5"/>
      <c r="E114" s="38"/>
      <c r="F114" s="5"/>
    </row>
    <row r="115" spans="2:6" x14ac:dyDescent="0.2">
      <c r="B115" s="5"/>
      <c r="E115" s="38"/>
      <c r="F115" s="5"/>
    </row>
    <row r="116" spans="2:6" x14ac:dyDescent="0.2">
      <c r="B116" s="5"/>
      <c r="E116" s="38"/>
      <c r="F116" s="5"/>
    </row>
    <row r="117" spans="2:6" x14ac:dyDescent="0.2">
      <c r="B117" s="5"/>
      <c r="E117" s="38"/>
      <c r="F117" s="5"/>
    </row>
    <row r="118" spans="2:6" x14ac:dyDescent="0.2">
      <c r="B118" s="5"/>
      <c r="E118" s="38"/>
      <c r="F118" s="5"/>
    </row>
    <row r="119" spans="2:6" x14ac:dyDescent="0.2">
      <c r="B119" s="5"/>
      <c r="E119" s="38"/>
      <c r="F119" s="5"/>
    </row>
    <row r="120" spans="2:6" x14ac:dyDescent="0.2">
      <c r="B120" s="5"/>
      <c r="E120" s="38"/>
      <c r="F120" s="5"/>
    </row>
    <row r="121" spans="2:6" x14ac:dyDescent="0.2">
      <c r="B121" s="5"/>
      <c r="E121" s="38"/>
      <c r="F121" s="5"/>
    </row>
    <row r="122" spans="2:6" x14ac:dyDescent="0.2">
      <c r="B122" s="5"/>
      <c r="E122" s="38"/>
      <c r="F122" s="5"/>
    </row>
    <row r="123" spans="2:6" x14ac:dyDescent="0.2">
      <c r="B123" s="5"/>
      <c r="E123" s="38"/>
      <c r="F123" s="5"/>
    </row>
    <row r="124" spans="2:6" x14ac:dyDescent="0.2">
      <c r="B124" s="5"/>
      <c r="E124" s="38"/>
      <c r="F124" s="5"/>
    </row>
    <row r="125" spans="2:6" x14ac:dyDescent="0.2">
      <c r="B125" s="5"/>
      <c r="E125" s="38"/>
      <c r="F125" s="5"/>
    </row>
    <row r="126" spans="2:6" x14ac:dyDescent="0.2">
      <c r="B126" s="5"/>
      <c r="E126" s="38"/>
      <c r="F126" s="5"/>
    </row>
    <row r="127" spans="2:6" x14ac:dyDescent="0.2">
      <c r="B127" s="5"/>
      <c r="E127" s="38"/>
      <c r="F127" s="5"/>
    </row>
    <row r="128" spans="2:6" x14ac:dyDescent="0.2">
      <c r="B128" s="5"/>
      <c r="E128" s="38"/>
      <c r="F128" s="5"/>
    </row>
    <row r="129" spans="2:6" x14ac:dyDescent="0.2">
      <c r="B129" s="5"/>
      <c r="E129" s="38"/>
      <c r="F129" s="5"/>
    </row>
    <row r="130" spans="2:6" x14ac:dyDescent="0.2">
      <c r="B130" s="5"/>
      <c r="E130" s="38"/>
      <c r="F130" s="5"/>
    </row>
    <row r="131" spans="2:6" x14ac:dyDescent="0.2">
      <c r="B131" s="5"/>
      <c r="E131" s="38"/>
      <c r="F131" s="5"/>
    </row>
    <row r="132" spans="2:6" x14ac:dyDescent="0.2">
      <c r="B132" s="5"/>
      <c r="E132" s="38"/>
      <c r="F132" s="5"/>
    </row>
    <row r="133" spans="2:6" x14ac:dyDescent="0.2">
      <c r="B133" s="5"/>
      <c r="E133" s="38"/>
      <c r="F133" s="5"/>
    </row>
    <row r="134" spans="2:6" x14ac:dyDescent="0.2">
      <c r="B134" s="5"/>
      <c r="E134" s="38"/>
      <c r="F134" s="5"/>
    </row>
    <row r="135" spans="2:6" x14ac:dyDescent="0.2">
      <c r="B135" s="5"/>
      <c r="E135" s="38"/>
      <c r="F135" s="5"/>
    </row>
    <row r="136" spans="2:6" x14ac:dyDescent="0.2">
      <c r="B136" s="5"/>
      <c r="E136" s="38"/>
      <c r="F136" s="5"/>
    </row>
    <row r="137" spans="2:6" x14ac:dyDescent="0.2">
      <c r="B137" s="5"/>
      <c r="E137" s="38"/>
      <c r="F137" s="5"/>
    </row>
    <row r="138" spans="2:6" x14ac:dyDescent="0.2">
      <c r="B138" s="5"/>
      <c r="E138" s="38"/>
      <c r="F138" s="5"/>
    </row>
    <row r="139" spans="2:6" x14ac:dyDescent="0.2">
      <c r="B139" s="5"/>
      <c r="E139" s="38"/>
      <c r="F139" s="5"/>
    </row>
    <row r="140" spans="2:6" x14ac:dyDescent="0.2">
      <c r="B140" s="5"/>
      <c r="E140" s="38"/>
      <c r="F140" s="5"/>
    </row>
    <row r="141" spans="2:6" x14ac:dyDescent="0.2">
      <c r="B141" s="5"/>
      <c r="E141" s="38"/>
      <c r="F141" s="5"/>
    </row>
    <row r="142" spans="2:6" x14ac:dyDescent="0.2">
      <c r="B142" s="5"/>
      <c r="E142" s="38"/>
      <c r="F142" s="5"/>
    </row>
    <row r="143" spans="2:6" x14ac:dyDescent="0.2">
      <c r="B143" s="5"/>
      <c r="E143" s="38"/>
      <c r="F143" s="5"/>
    </row>
    <row r="144" spans="2:6" x14ac:dyDescent="0.2">
      <c r="B144" s="5"/>
      <c r="E144" s="38"/>
      <c r="F144" s="5"/>
    </row>
    <row r="145" spans="2:6" x14ac:dyDescent="0.2">
      <c r="B145" s="5"/>
      <c r="E145" s="38"/>
      <c r="F145" s="5"/>
    </row>
    <row r="146" spans="2:6" x14ac:dyDescent="0.2">
      <c r="B146" s="5"/>
      <c r="E146" s="38"/>
      <c r="F146" s="5"/>
    </row>
    <row r="147" spans="2:6" x14ac:dyDescent="0.2">
      <c r="B147" s="5"/>
      <c r="E147" s="38"/>
      <c r="F147" s="5"/>
    </row>
    <row r="148" spans="2:6" x14ac:dyDescent="0.2">
      <c r="B148" s="5"/>
      <c r="E148" s="38"/>
      <c r="F148" s="5"/>
    </row>
    <row r="149" spans="2:6" x14ac:dyDescent="0.2">
      <c r="B149" s="5"/>
      <c r="E149" s="38"/>
      <c r="F149" s="5"/>
    </row>
    <row r="150" spans="2:6" x14ac:dyDescent="0.2">
      <c r="B150" s="5"/>
      <c r="E150" s="38"/>
      <c r="F150" s="5"/>
    </row>
    <row r="151" spans="2:6" x14ac:dyDescent="0.2">
      <c r="B151" s="5"/>
      <c r="E151" s="38"/>
      <c r="F151" s="5"/>
    </row>
    <row r="152" spans="2:6" x14ac:dyDescent="0.2">
      <c r="B152" s="5"/>
      <c r="E152" s="38"/>
      <c r="F152" s="5"/>
    </row>
    <row r="153" spans="2:6" x14ac:dyDescent="0.2">
      <c r="B153" s="5"/>
      <c r="E153" s="38"/>
      <c r="F153" s="5"/>
    </row>
    <row r="154" spans="2:6" x14ac:dyDescent="0.2">
      <c r="B154" s="5"/>
      <c r="E154" s="38"/>
      <c r="F154" s="5"/>
    </row>
    <row r="155" spans="2:6" x14ac:dyDescent="0.2">
      <c r="B155" s="5"/>
      <c r="E155" s="38"/>
      <c r="F155" s="5"/>
    </row>
    <row r="156" spans="2:6" x14ac:dyDescent="0.2">
      <c r="B156" s="5"/>
      <c r="E156" s="38"/>
      <c r="F156" s="5"/>
    </row>
    <row r="157" spans="2:6" x14ac:dyDescent="0.2">
      <c r="B157" s="5"/>
      <c r="E157" s="38"/>
      <c r="F157" s="5"/>
    </row>
    <row r="158" spans="2:6" x14ac:dyDescent="0.2">
      <c r="B158" s="5"/>
      <c r="E158" s="38"/>
      <c r="F158" s="5"/>
    </row>
    <row r="159" spans="2:6" x14ac:dyDescent="0.2">
      <c r="B159" s="5"/>
      <c r="E159" s="38"/>
      <c r="F159" s="5"/>
    </row>
    <row r="160" spans="2:6" x14ac:dyDescent="0.2">
      <c r="B160" s="5"/>
      <c r="E160" s="38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</sheetData>
  <phoneticPr fontId="8" type="noConversion"/>
  <hyperlinks>
    <hyperlink ref="P41" r:id="rId1" display="http://vsolj.cetus-net.org/no47.pdf" xr:uid="{00000000-0004-0000-0100-000000000000}"/>
    <hyperlink ref="P42" r:id="rId2" display="http://vsolj.cetus-net.org/no40.pdf" xr:uid="{00000000-0004-0000-0100-000001000000}"/>
    <hyperlink ref="P33" r:id="rId3" display="http://www.konkoly.hu/cgi-bin/IBVS?5809" xr:uid="{00000000-0004-0000-0100-000002000000}"/>
    <hyperlink ref="P43" r:id="rId4" display="http://vsolj.cetus-net.org/no46.pdf" xr:uid="{00000000-0004-0000-0100-000003000000}"/>
    <hyperlink ref="P34" r:id="rId5" display="http://var.astro.cz/oejv/issues/oejv0160.pdf" xr:uid="{00000000-0004-0000-0100-000004000000}"/>
    <hyperlink ref="P35" r:id="rId6" display="http://var.astro.cz/oejv/issues/oejv0160.pdf" xr:uid="{00000000-0004-0000-0100-000005000000}"/>
    <hyperlink ref="P36" r:id="rId7" display="http://var.astro.cz/oejv/issues/oejv0160.pdf" xr:uid="{00000000-0004-0000-0100-000006000000}"/>
    <hyperlink ref="P37" r:id="rId8" display="http://var.astro.cz/oejv/issues/oejv0160.pdf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2024-02-15T04:54:06Z</dcterms:modified>
</cp:coreProperties>
</file>