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A963D8-C5ED-48C5-B8B2-98F75BAD55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3" i="1" l="1"/>
  <c r="Q34" i="1"/>
  <c r="Q35" i="1"/>
  <c r="G11" i="1"/>
  <c r="F11" i="1"/>
  <c r="E15" i="1"/>
  <c r="C17" i="1"/>
  <c r="Q22" i="1"/>
  <c r="Q23" i="1"/>
  <c r="Q24" i="1"/>
  <c r="Q25" i="1"/>
  <c r="Q26" i="1"/>
  <c r="Q27" i="1"/>
  <c r="Q28" i="1"/>
  <c r="Q29" i="1"/>
  <c r="Q30" i="1"/>
  <c r="Q31" i="1"/>
  <c r="Q32" i="1"/>
  <c r="C8" i="1"/>
  <c r="C7" i="1"/>
  <c r="Q21" i="1"/>
  <c r="E25" i="1"/>
  <c r="F25" i="1"/>
  <c r="E35" i="1"/>
  <c r="F35" i="1"/>
  <c r="G35" i="1"/>
  <c r="I35" i="1"/>
  <c r="E30" i="1"/>
  <c r="F30" i="1"/>
  <c r="G30" i="1"/>
  <c r="I30" i="1"/>
  <c r="E31" i="1"/>
  <c r="F31" i="1"/>
  <c r="G31" i="1"/>
  <c r="I31" i="1"/>
  <c r="G22" i="1"/>
  <c r="I22" i="1"/>
  <c r="E33" i="1"/>
  <c r="F33" i="1"/>
  <c r="E28" i="1"/>
  <c r="F28" i="1"/>
  <c r="G28" i="1"/>
  <c r="I28" i="1"/>
  <c r="E21" i="1"/>
  <c r="F21" i="1"/>
  <c r="G21" i="1"/>
  <c r="G27" i="1"/>
  <c r="I27" i="1"/>
  <c r="E22" i="1"/>
  <c r="F22" i="1"/>
  <c r="E34" i="1"/>
  <c r="F34" i="1"/>
  <c r="G34" i="1"/>
  <c r="I34" i="1"/>
  <c r="E32" i="1"/>
  <c r="F32" i="1"/>
  <c r="G32" i="1"/>
  <c r="I32" i="1"/>
  <c r="E24" i="1"/>
  <c r="F24" i="1"/>
  <c r="G29" i="1"/>
  <c r="I29" i="1"/>
  <c r="G33" i="1"/>
  <c r="I33" i="1"/>
  <c r="E27" i="1"/>
  <c r="F27" i="1"/>
  <c r="E29" i="1"/>
  <c r="F29" i="1"/>
  <c r="E23" i="1"/>
  <c r="F23" i="1"/>
  <c r="G23" i="1"/>
  <c r="I23" i="1"/>
  <c r="E26" i="1"/>
  <c r="F26" i="1"/>
  <c r="G26" i="1"/>
  <c r="I26" i="1"/>
  <c r="H21" i="1"/>
  <c r="C12" i="1"/>
  <c r="C16" i="1" l="1"/>
  <c r="D18" i="1" s="1"/>
  <c r="C11" i="1"/>
  <c r="O21" i="1" l="1"/>
  <c r="O22" i="1"/>
  <c r="O26" i="1"/>
  <c r="O32" i="1"/>
  <c r="O28" i="1"/>
  <c r="O27" i="1"/>
  <c r="O23" i="1"/>
  <c r="O33" i="1"/>
  <c r="O25" i="1"/>
  <c r="O31" i="1"/>
  <c r="O35" i="1"/>
  <c r="O24" i="1"/>
  <c r="C15" i="1"/>
  <c r="O29" i="1"/>
  <c r="O34" i="1"/>
  <c r="O30" i="1"/>
  <c r="C18" i="1" l="1"/>
  <c r="E16" i="1"/>
  <c r="E17" i="1" s="1"/>
</calcChain>
</file>

<file path=xl/sharedStrings.xml><?xml version="1.0" encoding="utf-8"?>
<sst xmlns="http://schemas.openxmlformats.org/spreadsheetml/2006/main" count="90" uniqueCount="58">
  <si>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</si>
  <si>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</si>
  <si>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</si>
  <si>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</si>
  <si>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</si>
  <si>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</si>
  <si>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</si>
  <si>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</si>
  <si>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</si>
  <si>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</si>
  <si>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</si>
  <si>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</si>
  <si>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</si>
  <si>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</si>
  <si>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</si>
  <si>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</si>
  <si>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</si>
  <si>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</si>
  <si>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</si>
  <si>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</si>
  <si>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</si>
  <si>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</si>
  <si>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</si>
  <si>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</si>
  <si>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</si>
  <si>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</si>
  <si>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</si>
  <si>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</si>
  <si>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</si>
  <si>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</si>
  <si>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Bull.22</t>
  </si>
  <si>
    <t>B</t>
  </si>
  <si>
    <t>v</t>
  </si>
  <si>
    <t>BBSAG Bull.27</t>
  </si>
  <si>
    <t>ASTR. REP. 4</t>
  </si>
  <si>
    <t>K</t>
  </si>
  <si>
    <t>BBSAG Bull.47</t>
  </si>
  <si>
    <t>BBSAG Bull.95</t>
  </si>
  <si>
    <t>BBSAG Bull.97</t>
  </si>
  <si>
    <t>BBSAG Bull.103</t>
  </si>
  <si>
    <t>BBSAG Bull.108</t>
  </si>
  <si>
    <t>BBSAG Bull.117</t>
  </si>
  <si>
    <t>K.Locher</t>
  </si>
  <si>
    <t>BBSAG 119</t>
  </si>
  <si>
    <t>BBSAG</t>
  </si>
  <si>
    <t># of data points:</t>
  </si>
  <si>
    <t>EA/SD</t>
  </si>
  <si>
    <t>SX Hya / GSC 06723-00753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</si>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</sst>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FD-4299-8A17-F04A751DA1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8.1510000018170103E-3</c:v>
                </c:pt>
                <c:pt idx="2">
                  <c:v>4.1330000021844171E-3</c:v>
                </c:pt>
                <c:pt idx="5">
                  <c:v>-6.9999999977881089E-3</c:v>
                </c:pt>
                <c:pt idx="6">
                  <c:v>-2.3779000002832618E-2</c:v>
                </c:pt>
                <c:pt idx="7">
                  <c:v>-4.469000000244705E-2</c:v>
                </c:pt>
                <c:pt idx="8">
                  <c:v>-5.3203000003122725E-2</c:v>
                </c:pt>
                <c:pt idx="9">
                  <c:v>-6.8874999997206032E-2</c:v>
                </c:pt>
                <c:pt idx="10">
                  <c:v>-7.6094000003649853E-2</c:v>
                </c:pt>
                <c:pt idx="11">
                  <c:v>-7.6741999997466337E-2</c:v>
                </c:pt>
                <c:pt idx="12">
                  <c:v>-7.2924000000057276E-2</c:v>
                </c:pt>
                <c:pt idx="13">
                  <c:v>-7.6260999994701706E-2</c:v>
                </c:pt>
                <c:pt idx="14">
                  <c:v>-7.7356999994663056E-2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FD-4299-8A17-F04A751DA1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FD-4299-8A17-F04A751DA1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FD-4299-8A17-F04A751DA1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FD-4299-8A17-F04A751DA1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FD-4299-8A17-F04A751DA1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6.0000000000000001E-3</c:v>
                  </c:pt>
                  <c:pt idx="11">
                    <c:v>3.0000000000000001E-3</c:v>
                  </c:pt>
                  <c:pt idx="12">
                    <c:v>1.6999999999999999E-3</c:v>
                  </c:pt>
                  <c:pt idx="13">
                    <c:v>8.9999999999999998E-4</c:v>
                  </c:pt>
                  <c:pt idx="14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">
                  <c:v>-0.19802599999820814</c:v>
                </c:pt>
                <c:pt idx="4">
                  <c:v>-0.2147629999963101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FD-4299-8A17-F04A751DA1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-623</c:v>
                </c:pt>
                <c:pt idx="2">
                  <c:v>-509</c:v>
                </c:pt>
                <c:pt idx="3">
                  <c:v>-502</c:v>
                </c:pt>
                <c:pt idx="4">
                  <c:v>-501</c:v>
                </c:pt>
                <c:pt idx="5">
                  <c:v>0</c:v>
                </c:pt>
                <c:pt idx="6">
                  <c:v>1267</c:v>
                </c:pt>
                <c:pt idx="7">
                  <c:v>1370</c:v>
                </c:pt>
                <c:pt idx="8">
                  <c:v>1619</c:v>
                </c:pt>
                <c:pt idx="9">
                  <c:v>1875</c:v>
                </c:pt>
                <c:pt idx="10">
                  <c:v>2262</c:v>
                </c:pt>
                <c:pt idx="11">
                  <c:v>2366</c:v>
                </c:pt>
                <c:pt idx="12">
                  <c:v>3152</c:v>
                </c:pt>
                <c:pt idx="13">
                  <c:v>3153</c:v>
                </c:pt>
                <c:pt idx="14">
                  <c:v>3161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-7.8197317426610957E-3</c:v>
                </c:pt>
                <c:pt idx="1">
                  <c:v>7.287340776582411E-3</c:v>
                </c:pt>
                <c:pt idx="2">
                  <c:v>4.5229647457738081E-3</c:v>
                </c:pt>
                <c:pt idx="3">
                  <c:v>4.353222357917139E-3</c:v>
                </c:pt>
                <c:pt idx="4">
                  <c:v>4.3289734453661865E-3</c:v>
                </c:pt>
                <c:pt idx="5">
                  <c:v>-7.8197317426610957E-3</c:v>
                </c:pt>
                <c:pt idx="6">
                  <c:v>-3.8543103944718118E-2</c:v>
                </c:pt>
                <c:pt idx="7">
                  <c:v>-4.1040741937466235E-2</c:v>
                </c:pt>
                <c:pt idx="8">
                  <c:v>-4.707872116265345E-2</c:v>
                </c:pt>
                <c:pt idx="9">
                  <c:v>-5.3286442775697329E-2</c:v>
                </c:pt>
                <c:pt idx="10">
                  <c:v>-6.2670771932916008E-2</c:v>
                </c:pt>
                <c:pt idx="11">
                  <c:v>-6.5192658838215095E-2</c:v>
                </c:pt>
                <c:pt idx="12">
                  <c:v>-8.425230410326387E-2</c:v>
                </c:pt>
                <c:pt idx="13">
                  <c:v>-8.4276553015814826E-2</c:v>
                </c:pt>
                <c:pt idx="14">
                  <c:v>-8.4470544316222446E-2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FD-4299-8A17-F04A751D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56168"/>
        <c:axId val="1"/>
      </c:scatterChart>
      <c:valAx>
        <c:axId val="59535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5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17</xdr:col>
      <xdr:colOff>342900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BC0436-5C40-BBBD-03D3-C8524C05C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13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25</v>
      </c>
      <c r="B2" s="10" t="s">
        <v>46</v>
      </c>
    </row>
    <row r="4" spans="1:7">
      <c r="A4" s="6" t="s">
        <v>0</v>
      </c>
      <c r="C4" s="3">
        <v>44344.451000000001</v>
      </c>
      <c r="D4" s="4">
        <v>2.895737</v>
      </c>
    </row>
    <row r="6" spans="1:7">
      <c r="A6" s="6" t="s">
        <v>1</v>
      </c>
    </row>
    <row r="7" spans="1:7">
      <c r="A7" t="s">
        <v>2</v>
      </c>
      <c r="C7">
        <f>+C4</f>
        <v>44344.451000000001</v>
      </c>
    </row>
    <row r="8" spans="1:7">
      <c r="A8" t="s">
        <v>3</v>
      </c>
      <c r="C8">
        <f>+D4</f>
        <v>2.895737</v>
      </c>
    </row>
    <row r="9" spans="1:7">
      <c r="A9" s="13" t="s">
        <v>48</v>
      </c>
      <c r="B9" s="14"/>
      <c r="C9" s="15">
        <v>-9.5</v>
      </c>
      <c r="D9" s="14" t="s">
        <v>49</v>
      </c>
      <c r="E9" s="14"/>
    </row>
    <row r="10" spans="1:7" ht="13.5" thickBot="1">
      <c r="A10" s="14"/>
      <c r="B10" s="14"/>
      <c r="C10" s="5" t="s">
        <v>21</v>
      </c>
      <c r="D10" s="5" t="s">
        <v>22</v>
      </c>
      <c r="E10" s="14"/>
    </row>
    <row r="11" spans="1:7">
      <c r="A11" s="14" t="s">
        <v>16</v>
      </c>
      <c r="B11" s="14"/>
      <c r="C11" s="16">
        <f ca="1">INTERCEPT(INDIRECT($G$11):G975,INDIRECT($F$11):F975)</f>
        <v>-7.8197317426610957E-3</v>
      </c>
      <c r="D11" s="17"/>
      <c r="E11" s="14"/>
      <c r="F11" s="18" t="str">
        <f>"F"&amp;E19</f>
        <v>F21</v>
      </c>
      <c r="G11" s="9" t="str">
        <f>"G"&amp;E19</f>
        <v>G21</v>
      </c>
    </row>
    <row r="12" spans="1:7">
      <c r="A12" s="14" t="s">
        <v>17</v>
      </c>
      <c r="B12" s="14"/>
      <c r="C12" s="16">
        <f ca="1">SLOPE(INDIRECT($G$11):G975,INDIRECT($F$11):F975)</f>
        <v>-2.4248912550952659E-5</v>
      </c>
      <c r="D12" s="17"/>
      <c r="E12" s="14"/>
    </row>
    <row r="13" spans="1:7">
      <c r="A13" s="14" t="s">
        <v>20</v>
      </c>
      <c r="B13" s="14"/>
      <c r="C13" s="17" t="s">
        <v>14</v>
      </c>
      <c r="D13" s="17"/>
      <c r="E13" s="14"/>
    </row>
    <row r="14" spans="1:7">
      <c r="A14" s="14"/>
      <c r="B14" s="14"/>
      <c r="C14" s="14"/>
      <c r="D14" s="14"/>
      <c r="E14" s="14"/>
    </row>
    <row r="15" spans="1:7">
      <c r="A15" s="19" t="s">
        <v>18</v>
      </c>
      <c r="B15" s="14"/>
      <c r="C15" s="20">
        <f ca="1">(C7+C11)+(C8+C12)*INT(MAX(F21:F3516))</f>
        <v>53497.791186455688</v>
      </c>
      <c r="D15" s="21" t="s">
        <v>50</v>
      </c>
      <c r="E15" s="22">
        <f ca="1">TODAY()+15018.5-B9/24</f>
        <v>60355.5</v>
      </c>
    </row>
    <row r="16" spans="1:7">
      <c r="A16" s="23" t="s">
        <v>4</v>
      </c>
      <c r="B16" s="14"/>
      <c r="C16" s="24">
        <f ca="1">+C8+C12</f>
        <v>2.8957127510874492</v>
      </c>
      <c r="D16" s="21" t="s">
        <v>51</v>
      </c>
      <c r="E16" s="22">
        <f ca="1">ROUND(2*(E15-C15)/C16,0)/2+1</f>
        <v>2369</v>
      </c>
    </row>
    <row r="17" spans="1:32" ht="13.5" thickBot="1">
      <c r="A17" s="21" t="s">
        <v>45</v>
      </c>
      <c r="B17" s="14"/>
      <c r="C17" s="14">
        <f>COUNT(C21:C2174)</f>
        <v>15</v>
      </c>
      <c r="D17" s="21" t="s">
        <v>52</v>
      </c>
      <c r="E17" s="25">
        <f ca="1">+C15+C16*E16-15018.5-C9/24</f>
        <v>45339.630527115194</v>
      </c>
    </row>
    <row r="18" spans="1:32">
      <c r="A18" s="23" t="s">
        <v>5</v>
      </c>
      <c r="B18" s="14"/>
      <c r="C18" s="26">
        <f ca="1">+C15</f>
        <v>53497.791186455688</v>
      </c>
      <c r="D18" s="27">
        <f ca="1">+C16</f>
        <v>2.8957127510874492</v>
      </c>
      <c r="E18" s="28" t="s">
        <v>53</v>
      </c>
    </row>
    <row r="19" spans="1:32" ht="13.5" thickTop="1">
      <c r="A19" s="29" t="s">
        <v>54</v>
      </c>
      <c r="E19" s="30">
        <v>21</v>
      </c>
    </row>
    <row r="20" spans="1:32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44</v>
      </c>
      <c r="J20" s="8" t="s">
        <v>57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</row>
    <row r="21" spans="1:32">
      <c r="A21" t="s">
        <v>12</v>
      </c>
      <c r="C21" s="11">
        <v>44344.451000000001</v>
      </c>
      <c r="D21" s="1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-7.8197317426610957E-3</v>
      </c>
      <c r="Q21" s="2">
        <f>+C21-15018.5</f>
        <v>29325.951000000001</v>
      </c>
    </row>
    <row r="22" spans="1:32">
      <c r="A22" t="s">
        <v>30</v>
      </c>
      <c r="C22" s="12">
        <v>42540.415000000001</v>
      </c>
      <c r="D22" s="11"/>
      <c r="E22">
        <f t="shared" ref="E22:E32" si="0">+(C22-C$7)/C$8</f>
        <v>-622.99718517254848</v>
      </c>
      <c r="F22">
        <f t="shared" ref="F22:F35" si="1">ROUND(2*E22,0)/2</f>
        <v>-623</v>
      </c>
      <c r="G22">
        <f t="shared" ref="G22:G32" si="2">+C22-(C$7+F22*C$8)</f>
        <v>8.1510000018170103E-3</v>
      </c>
      <c r="I22">
        <f>+G22</f>
        <v>8.1510000018170103E-3</v>
      </c>
      <c r="O22">
        <f t="shared" ref="O22:O32" ca="1" si="3">+C$11+C$12*$F22</f>
        <v>7.287340776582411E-3</v>
      </c>
      <c r="Q22" s="2">
        <f t="shared" ref="Q22:Q32" si="4">+C22-15018.5</f>
        <v>27521.915000000001</v>
      </c>
      <c r="AB22">
        <v>14</v>
      </c>
      <c r="AD22" t="s">
        <v>29</v>
      </c>
      <c r="AF22" t="s">
        <v>31</v>
      </c>
    </row>
    <row r="23" spans="1:32">
      <c r="A23" t="s">
        <v>33</v>
      </c>
      <c r="C23" s="12">
        <v>42870.525000000001</v>
      </c>
      <c r="D23" s="11"/>
      <c r="E23">
        <f t="shared" si="0"/>
        <v>-508.99857272949839</v>
      </c>
      <c r="F23">
        <f t="shared" si="1"/>
        <v>-509</v>
      </c>
      <c r="G23">
        <f t="shared" si="2"/>
        <v>4.1330000021844171E-3</v>
      </c>
      <c r="I23">
        <f>+G23</f>
        <v>4.1330000021844171E-3</v>
      </c>
      <c r="O23">
        <f t="shared" ca="1" si="3"/>
        <v>4.5229647457738081E-3</v>
      </c>
      <c r="Q23" s="2">
        <f t="shared" si="4"/>
        <v>27852.025000000001</v>
      </c>
      <c r="AA23" t="s">
        <v>32</v>
      </c>
      <c r="AB23">
        <v>13</v>
      </c>
      <c r="AD23" t="s">
        <v>29</v>
      </c>
      <c r="AF23" t="s">
        <v>31</v>
      </c>
    </row>
    <row r="24" spans="1:32">
      <c r="A24" t="s">
        <v>34</v>
      </c>
      <c r="C24" s="12">
        <v>42890.593000000001</v>
      </c>
      <c r="D24" s="11"/>
      <c r="E24">
        <f t="shared" si="0"/>
        <v>-502.06838535405672</v>
      </c>
      <c r="F24">
        <f t="shared" si="1"/>
        <v>-502</v>
      </c>
      <c r="N24" s="9">
        <v>-0.19802599999820814</v>
      </c>
      <c r="O24">
        <f t="shared" ca="1" si="3"/>
        <v>4.353222357917139E-3</v>
      </c>
      <c r="Q24" s="2">
        <f t="shared" si="4"/>
        <v>27872.093000000001</v>
      </c>
      <c r="AA24" t="s">
        <v>32</v>
      </c>
      <c r="AF24" t="s">
        <v>35</v>
      </c>
    </row>
    <row r="25" spans="1:32">
      <c r="A25" t="s">
        <v>34</v>
      </c>
      <c r="C25" s="12">
        <v>42893.472000000002</v>
      </c>
      <c r="D25" s="11"/>
      <c r="E25">
        <f t="shared" si="0"/>
        <v>-501.07416522978411</v>
      </c>
      <c r="F25">
        <f t="shared" si="1"/>
        <v>-501</v>
      </c>
      <c r="N25" s="9">
        <v>-0.2147629999963101</v>
      </c>
      <c r="O25">
        <f t="shared" ca="1" si="3"/>
        <v>4.3289734453661865E-3</v>
      </c>
      <c r="Q25" s="2">
        <f t="shared" si="4"/>
        <v>27874.972000000002</v>
      </c>
      <c r="AA25" t="s">
        <v>32</v>
      </c>
      <c r="AF25" t="s">
        <v>35</v>
      </c>
    </row>
    <row r="26" spans="1:32">
      <c r="A26" t="s">
        <v>36</v>
      </c>
      <c r="C26" s="12">
        <v>44344.444000000003</v>
      </c>
      <c r="D26" s="11"/>
      <c r="E26">
        <f t="shared" si="0"/>
        <v>-2.417346602190775E-3</v>
      </c>
      <c r="F26">
        <f t="shared" si="1"/>
        <v>0</v>
      </c>
      <c r="G26">
        <f t="shared" si="2"/>
        <v>-6.9999999977881089E-3</v>
      </c>
      <c r="I26">
        <f t="shared" ref="I26:I32" si="5">+G26</f>
        <v>-6.9999999977881089E-3</v>
      </c>
      <c r="O26">
        <f t="shared" ca="1" si="3"/>
        <v>-7.8197317426610957E-3</v>
      </c>
      <c r="Q26" s="2">
        <f t="shared" si="4"/>
        <v>29325.944000000003</v>
      </c>
      <c r="AA26" t="s">
        <v>32</v>
      </c>
      <c r="AB26">
        <v>11</v>
      </c>
      <c r="AD26" t="s">
        <v>29</v>
      </c>
      <c r="AF26" t="s">
        <v>31</v>
      </c>
    </row>
    <row r="27" spans="1:32">
      <c r="A27" t="s">
        <v>37</v>
      </c>
      <c r="C27" s="12">
        <v>48013.326000000001</v>
      </c>
      <c r="D27" s="11"/>
      <c r="E27">
        <f t="shared" si="0"/>
        <v>1266.9917882735897</v>
      </c>
      <c r="F27">
        <f t="shared" si="1"/>
        <v>1267</v>
      </c>
      <c r="G27">
        <f t="shared" si="2"/>
        <v>-2.3779000002832618E-2</v>
      </c>
      <c r="I27">
        <f t="shared" si="5"/>
        <v>-2.3779000002832618E-2</v>
      </c>
      <c r="O27">
        <f t="shared" ca="1" si="3"/>
        <v>-3.8543103944718118E-2</v>
      </c>
      <c r="Q27" s="2">
        <f t="shared" si="4"/>
        <v>32994.826000000001</v>
      </c>
      <c r="AA27" t="s">
        <v>32</v>
      </c>
      <c r="AB27">
        <v>7</v>
      </c>
      <c r="AD27" t="s">
        <v>29</v>
      </c>
      <c r="AF27" t="s">
        <v>31</v>
      </c>
    </row>
    <row r="28" spans="1:32">
      <c r="A28" t="s">
        <v>38</v>
      </c>
      <c r="C28" s="12">
        <v>48311.565999999999</v>
      </c>
      <c r="D28" s="11">
        <v>4.0000000000000001E-3</v>
      </c>
      <c r="E28">
        <f t="shared" si="0"/>
        <v>1369.9845669686156</v>
      </c>
      <c r="F28">
        <f t="shared" si="1"/>
        <v>1370</v>
      </c>
      <c r="G28">
        <f t="shared" si="2"/>
        <v>-4.469000000244705E-2</v>
      </c>
      <c r="I28">
        <f t="shared" si="5"/>
        <v>-4.469000000244705E-2</v>
      </c>
      <c r="O28">
        <f t="shared" ca="1" si="3"/>
        <v>-4.1040741937466235E-2</v>
      </c>
      <c r="Q28" s="2">
        <f t="shared" si="4"/>
        <v>33293.065999999999</v>
      </c>
      <c r="AA28" t="s">
        <v>32</v>
      </c>
      <c r="AB28">
        <v>7</v>
      </c>
      <c r="AD28" t="s">
        <v>29</v>
      </c>
      <c r="AF28" t="s">
        <v>31</v>
      </c>
    </row>
    <row r="29" spans="1:32">
      <c r="A29" t="s">
        <v>39</v>
      </c>
      <c r="C29" s="12">
        <v>49032.595999999998</v>
      </c>
      <c r="D29" s="11">
        <v>4.0000000000000001E-3</v>
      </c>
      <c r="E29">
        <f t="shared" si="0"/>
        <v>1618.9816271298107</v>
      </c>
      <c r="F29">
        <f t="shared" si="1"/>
        <v>1619</v>
      </c>
      <c r="G29">
        <f t="shared" si="2"/>
        <v>-5.3203000003122725E-2</v>
      </c>
      <c r="I29">
        <f t="shared" si="5"/>
        <v>-5.3203000003122725E-2</v>
      </c>
      <c r="O29">
        <f t="shared" ca="1" si="3"/>
        <v>-4.707872116265345E-2</v>
      </c>
      <c r="Q29" s="2">
        <f t="shared" si="4"/>
        <v>34014.095999999998</v>
      </c>
      <c r="AA29" t="s">
        <v>32</v>
      </c>
      <c r="AB29">
        <v>6</v>
      </c>
      <c r="AD29" t="s">
        <v>29</v>
      </c>
      <c r="AF29" t="s">
        <v>31</v>
      </c>
    </row>
    <row r="30" spans="1:32">
      <c r="A30" t="s">
        <v>40</v>
      </c>
      <c r="C30" s="12">
        <v>49773.889000000003</v>
      </c>
      <c r="D30" s="11">
        <v>4.0000000000000001E-3</v>
      </c>
      <c r="E30">
        <f t="shared" si="0"/>
        <v>1874.9762150361037</v>
      </c>
      <c r="F30">
        <f t="shared" si="1"/>
        <v>1875</v>
      </c>
      <c r="G30">
        <f t="shared" si="2"/>
        <v>-6.8874999997206032E-2</v>
      </c>
      <c r="I30">
        <f t="shared" si="5"/>
        <v>-6.8874999997206032E-2</v>
      </c>
      <c r="O30">
        <f t="shared" ca="1" si="3"/>
        <v>-5.3286442775697329E-2</v>
      </c>
      <c r="Q30" s="2">
        <f t="shared" si="4"/>
        <v>34755.389000000003</v>
      </c>
      <c r="AA30" t="s">
        <v>32</v>
      </c>
      <c r="AB30">
        <v>6</v>
      </c>
      <c r="AD30" t="s">
        <v>29</v>
      </c>
      <c r="AF30" t="s">
        <v>31</v>
      </c>
    </row>
    <row r="31" spans="1:32">
      <c r="A31" t="s">
        <v>41</v>
      </c>
      <c r="C31" s="12">
        <v>50894.531999999999</v>
      </c>
      <c r="D31" s="11">
        <v>6.0000000000000001E-3</v>
      </c>
      <c r="E31">
        <f t="shared" si="0"/>
        <v>2261.9737220610846</v>
      </c>
      <c r="F31">
        <f t="shared" si="1"/>
        <v>2262</v>
      </c>
      <c r="G31">
        <f t="shared" si="2"/>
        <v>-7.6094000003649853E-2</v>
      </c>
      <c r="I31">
        <f t="shared" si="5"/>
        <v>-7.6094000003649853E-2</v>
      </c>
      <c r="O31">
        <f t="shared" ca="1" si="3"/>
        <v>-6.2670771932916008E-2</v>
      </c>
      <c r="Q31" s="2">
        <f t="shared" si="4"/>
        <v>35876.031999999999</v>
      </c>
      <c r="AA31" t="s">
        <v>32</v>
      </c>
      <c r="AB31">
        <v>8</v>
      </c>
      <c r="AD31" t="s">
        <v>29</v>
      </c>
      <c r="AF31" t="s">
        <v>31</v>
      </c>
    </row>
    <row r="32" spans="1:32">
      <c r="A32" t="s">
        <v>43</v>
      </c>
      <c r="C32" s="12">
        <v>51195.688000000002</v>
      </c>
      <c r="D32" s="11">
        <v>3.0000000000000001E-3</v>
      </c>
      <c r="E32">
        <f t="shared" si="0"/>
        <v>2365.9734982838568</v>
      </c>
      <c r="F32">
        <f t="shared" si="1"/>
        <v>2366</v>
      </c>
      <c r="G32">
        <f t="shared" si="2"/>
        <v>-7.6741999997466337E-2</v>
      </c>
      <c r="I32">
        <f t="shared" si="5"/>
        <v>-7.6741999997466337E-2</v>
      </c>
      <c r="O32">
        <f t="shared" ca="1" si="3"/>
        <v>-6.5192658838215095E-2</v>
      </c>
      <c r="Q32" s="2">
        <f t="shared" si="4"/>
        <v>36177.188000000002</v>
      </c>
      <c r="AA32" t="s">
        <v>32</v>
      </c>
      <c r="AB32">
        <v>10</v>
      </c>
      <c r="AD32" t="s">
        <v>42</v>
      </c>
      <c r="AF32" t="s">
        <v>35</v>
      </c>
    </row>
    <row r="33" spans="1:17">
      <c r="A33" s="31" t="s">
        <v>55</v>
      </c>
      <c r="B33" s="32" t="s">
        <v>56</v>
      </c>
      <c r="C33" s="33">
        <v>53471.741099999999</v>
      </c>
      <c r="D33" s="33">
        <v>1.6999999999999999E-3</v>
      </c>
      <c r="E33">
        <f>+(C33-C$7)/C$8</f>
        <v>3151.9748167737603</v>
      </c>
      <c r="F33">
        <f t="shared" si="1"/>
        <v>3152</v>
      </c>
      <c r="G33">
        <f>+C33-(C$7+F33*C$8)</f>
        <v>-7.2924000000057276E-2</v>
      </c>
      <c r="I33">
        <f>+G33</f>
        <v>-7.2924000000057276E-2</v>
      </c>
      <c r="O33">
        <f ca="1">+C$11+C$12*$F33</f>
        <v>-8.425230410326387E-2</v>
      </c>
      <c r="Q33" s="2">
        <f>+C33-15018.5</f>
        <v>38453.241099999999</v>
      </c>
    </row>
    <row r="34" spans="1:17">
      <c r="A34" s="31" t="s">
        <v>55</v>
      </c>
      <c r="B34" s="32" t="s">
        <v>56</v>
      </c>
      <c r="C34" s="33">
        <v>53474.633500000004</v>
      </c>
      <c r="D34" s="33">
        <v>8.9999999999999998E-4</v>
      </c>
      <c r="E34">
        <f>+(C34-C$7)/C$8</f>
        <v>3152.9736643901028</v>
      </c>
      <c r="F34">
        <f t="shared" si="1"/>
        <v>3153</v>
      </c>
      <c r="G34">
        <f>+C34-(C$7+F34*C$8)</f>
        <v>-7.6260999994701706E-2</v>
      </c>
      <c r="I34">
        <f>+G34</f>
        <v>-7.6260999994701706E-2</v>
      </c>
      <c r="O34">
        <f ca="1">+C$11+C$12*$F34</f>
        <v>-8.4276553015814826E-2</v>
      </c>
      <c r="Q34" s="2">
        <f>+C34-15018.5</f>
        <v>38456.133500000004</v>
      </c>
    </row>
    <row r="35" spans="1:17">
      <c r="A35" s="31" t="s">
        <v>55</v>
      </c>
      <c r="B35" s="32" t="s">
        <v>56</v>
      </c>
      <c r="C35" s="33">
        <v>53497.798300000002</v>
      </c>
      <c r="D35" s="33">
        <v>3.8999999999999998E-3</v>
      </c>
      <c r="E35">
        <f>+(C35-C$7)/C$8</f>
        <v>3160.9732859026913</v>
      </c>
      <c r="F35">
        <f t="shared" si="1"/>
        <v>3161</v>
      </c>
      <c r="G35">
        <f>+C35-(C$7+F35*C$8)</f>
        <v>-7.7356999994663056E-2</v>
      </c>
      <c r="I35">
        <f>+G35</f>
        <v>-7.7356999994663056E-2</v>
      </c>
      <c r="O35">
        <f ca="1">+C$11+C$12*$F35</f>
        <v>-8.4470544316222446E-2</v>
      </c>
      <c r="Q35" s="2">
        <f>+C35-15018.5</f>
        <v>38479.298300000002</v>
      </c>
    </row>
    <row r="36" spans="1:17">
      <c r="C36" s="11"/>
      <c r="D36" s="11"/>
    </row>
    <row r="37" spans="1:17">
      <c r="C37" s="11"/>
      <c r="D37" s="11"/>
    </row>
    <row r="38" spans="1:17">
      <c r="C38" s="11"/>
      <c r="D38" s="11"/>
    </row>
    <row r="39" spans="1:17">
      <c r="C39" s="11"/>
      <c r="D39" s="11"/>
    </row>
    <row r="40" spans="1:17">
      <c r="C40" s="11"/>
      <c r="D40" s="11"/>
    </row>
    <row r="41" spans="1:17">
      <c r="C41" s="11"/>
      <c r="D41" s="11"/>
    </row>
    <row r="42" spans="1:17">
      <c r="C42" s="11"/>
      <c r="D42" s="11"/>
    </row>
    <row r="43" spans="1:17">
      <c r="C43" s="11"/>
      <c r="D43" s="11"/>
    </row>
    <row r="44" spans="1:17">
      <c r="C44" s="11"/>
      <c r="D44" s="11"/>
    </row>
    <row r="45" spans="1:17">
      <c r="C45" s="11"/>
      <c r="D45" s="11"/>
    </row>
    <row r="46" spans="1:17">
      <c r="C46" s="11"/>
      <c r="D46" s="11"/>
    </row>
    <row r="47" spans="1:17">
      <c r="C47" s="11"/>
      <c r="D47" s="11"/>
    </row>
    <row r="48" spans="1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2024-02-15T05:20:34Z</dcterms:modified>
</cp:coreProperties>
</file>