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B90A2EF-D7D5-4DA2-91DD-37937DF5A35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G11" i="1"/>
  <c r="F11" i="1"/>
  <c r="Q21" i="1"/>
  <c r="E15" i="1"/>
  <c r="C17" i="1"/>
  <c r="C11" i="1"/>
  <c r="C12" i="1" l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<sst xmlns="http://schemas.openxmlformats.org/spreadsheetml/2006/main" count="43" uniqueCount="43">
  <si>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</si>
  <si>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</si>
  <si>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</si>
  <si>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</si>
  <si>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</si>
  <si>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</si>
  <si>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</si>
  <si>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</si>
  <si>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</si>
  <si>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</si>
  <si>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</si>
  <si>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</si>
  <si>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</si>
  <si>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</si>
  <si>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</si>
  <si>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</si>
  <si>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</si>
  <si>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</si>
  <si>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</si>
  <si>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</si>
  <si>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</si>
  <si>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</si>
  <si>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</si>
  <si>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</si>
  <si>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</si>
  <si>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</si>
  <si>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</si>
  <si>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</si>
  <si>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</si>
  <si>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</si>
  <si>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</si>
  <si>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</si>
  <si>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</si>
  <si>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</si>
  <si>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</si>
  <si>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</si>
  <si>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</si>
  <si>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</si>
  <si>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 xml:space="preserve">V0356 Hya / GSC 6753-0129 </t>
  </si>
  <si>
    <t>EB</t>
  </si>
  <si>
    <t>IBVS 5843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</si>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</sst>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14" fontId="5" fillId="0" borderId="0" xfId="0" applyNumberFormat="1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V356 Hya - O-C Diagr.</a:t>
            </a:r>
          </a:p>
        </c:rich>
      </c:tx>
      <c:layout>
        <c:manualLayout>
          <c:xMode val="edge"/>
          <c:yMode val="edge"/>
          <c:x val="0.374436090225563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1353383458646622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6.9999999999999999E-4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BC-4044-A1C0-BF12662333E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BC-4044-A1C0-BF12662333E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BC-4044-A1C0-BF12662333E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BC-4044-A1C0-BF12662333E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BC-4044-A1C0-BF12662333E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1BC-4044-A1C0-BF12662333E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1BC-4044-A1C0-BF12662333E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1BC-4044-A1C0-BF1266233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200232"/>
        <c:axId val="1"/>
      </c:scatterChart>
      <c:valAx>
        <c:axId val="797200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834586466165413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200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315789473684209"/>
          <c:y val="0.92375366568914952"/>
          <c:w val="0.634586466165413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447675</xdr:colOff>
      <xdr:row>0</xdr:row>
      <xdr:rowOff>19050</xdr:rowOff>
    </xdr:from>
    <xdr:to>
      <xdr:col>17</xdr:col>
      <xdr:colOff>400050</xdr:colOff>
      <xdr:row>18</xdr:row>
      <xdr:rowOff>152400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2AB9530-D61B-5EBE-A648-35ACC6400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x14ac:dyDescent="0.2">
      <c r="A2" t="s">
        <v>24</v>
      </c>
      <c r="B2" s="29" t="s">
        <v>39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53497.767699999997</v>
      </c>
      <c r="D4" s="9">
        <v>0.91183400000000003</v>
      </c>
    </row>
    <row r="6" spans="1:7" x14ac:dyDescent="0.2">
      <c r="A6" s="5" t="s">
        <v>1</v>
      </c>
    </row>
    <row r="7" spans="1:7" x14ac:dyDescent="0.2">
      <c r="A7" t="s">
        <v>2</v>
      </c>
      <c r="C7">
        <v>53497.767699999997</v>
      </c>
    </row>
    <row r="8" spans="1:7" x14ac:dyDescent="0.2">
      <c r="A8" t="s">
        <v>3</v>
      </c>
      <c r="C8">
        <v>0.91183400000000003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 t="e">
        <f ca="1">INTERCEPT(INDIRECT($G$11):G991,INDIRECT($F$11):F991)</f>
        <v>#DIV/0!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 t="e">
        <f ca="1">SLOPE(INDIRECT($G$11):G991,INDIRECT($F$11):F991)</f>
        <v>#DIV/0!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17</v>
      </c>
      <c r="B15" s="12"/>
      <c r="C15" s="15" t="e">
        <f ca="1">(C7+C11)+(C8+C12)*INT(MAX(F21:F3532))</f>
        <v>#DIV/0!</v>
      </c>
      <c r="D15" s="16" t="s">
        <v>33</v>
      </c>
      <c r="E15" s="17">
        <f ca="1">TODAY()+15018.5-B9/24</f>
        <v>60355.5</v>
      </c>
    </row>
    <row r="16" spans="1:7" x14ac:dyDescent="0.2">
      <c r="A16" s="18" t="s">
        <v>4</v>
      </c>
      <c r="B16" s="12"/>
      <c r="C16" s="19" t="e">
        <f ca="1">+C8+C12</f>
        <v>#DIV/0!</v>
      </c>
      <c r="D16" s="16" t="s">
        <v>34</v>
      </c>
      <c r="E16" s="17" t="e">
        <f ca="1">ROUND(2*(E15-C15)/C16,0)/2+1</f>
        <v>#DIV/0!</v>
      </c>
    </row>
    <row r="17" spans="1:17" ht="13.5" thickBot="1" x14ac:dyDescent="0.25">
      <c r="A17" s="16" t="s">
        <v>30</v>
      </c>
      <c r="B17" s="12"/>
      <c r="C17" s="12">
        <f>COUNT(C21:C2190)</f>
        <v>1</v>
      </c>
      <c r="D17" s="16" t="s">
        <v>35</v>
      </c>
      <c r="E17" s="20" t="e">
        <f ca="1">+C15+C16*E16-15018.5-C9/24</f>
        <v>#DIV/0!</v>
      </c>
    </row>
    <row r="18" spans="1:17" ht="14.25" thickTop="1" thickBot="1" x14ac:dyDescent="0.25">
      <c r="A18" s="18" t="s">
        <v>5</v>
      </c>
      <c r="B18" s="12"/>
      <c r="C18" s="21" t="e">
        <f ca="1">+C15</f>
        <v>#DIV/0!</v>
      </c>
      <c r="D18" s="22" t="e">
        <f ca="1">+C16</f>
        <v>#DIV/0!</v>
      </c>
      <c r="E18" s="23" t="s">
        <v>36</v>
      </c>
    </row>
    <row r="19" spans="1:17" ht="13.5" thickTop="1" x14ac:dyDescent="0.2">
      <c r="A19" s="27" t="s">
        <v>37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42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</row>
    <row r="21" spans="1:17" s="31" customFormat="1" x14ac:dyDescent="0.2">
      <c r="A21" s="33" t="s">
        <v>40</v>
      </c>
      <c r="B21" s="30" t="s">
        <v>41</v>
      </c>
      <c r="C21" s="34">
        <v>53497.767699999997</v>
      </c>
      <c r="D21" s="34">
        <v>6.9999999999999999E-4</v>
      </c>
      <c r="E21" s="31">
        <f>+(C21-C$7)/C$8</f>
        <v>0</v>
      </c>
      <c r="F21" s="31">
        <f>ROUND(2*E21,0)/2</f>
        <v>0</v>
      </c>
      <c r="G21" s="31">
        <f>+C21-(C$7+F21*C$8)</f>
        <v>0</v>
      </c>
      <c r="H21" s="31">
        <f>+G21</f>
        <v>0</v>
      </c>
      <c r="O21" s="31" t="e">
        <f ca="1">+C$11+C$12*$F21</f>
        <v>#DIV/0!</v>
      </c>
      <c r="Q21" s="32">
        <f>+C21-15018.5</f>
        <v>38479.267699999997</v>
      </c>
    </row>
    <row r="22" spans="1:17" x14ac:dyDescent="0.2">
      <c r="C22" s="10"/>
      <c r="D22" s="10"/>
      <c r="Q22" s="2"/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2024-02-15T05:25:59Z</dcterms:modified>
</cp:coreProperties>
</file>