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BACB439-08E0-4EDB-9F19-B090B67D4F6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25" i="1"/>
  <c r="F25" i="1"/>
  <c r="G25" i="1"/>
  <c r="I25" i="1"/>
  <c r="G11" i="1"/>
  <c r="F11" i="1"/>
  <c r="Q25" i="1"/>
  <c r="E23" i="1"/>
  <c r="F23" i="1"/>
  <c r="G23" i="1"/>
  <c r="I23" i="1"/>
  <c r="E24" i="1"/>
  <c r="F24" i="1"/>
  <c r="G24" i="1"/>
  <c r="I24" i="1"/>
  <c r="Q23" i="1"/>
  <c r="Q24" i="1"/>
  <c r="E14" i="1"/>
  <c r="E15" i="1" s="1"/>
  <c r="C17" i="1"/>
  <c r="E22" i="1"/>
  <c r="F22" i="1"/>
  <c r="G22" i="1"/>
  <c r="I22" i="1"/>
  <c r="Q22" i="1"/>
  <c r="G4" i="1"/>
  <c r="F4" i="1"/>
  <c r="E21" i="1"/>
  <c r="F21" i="1"/>
  <c r="G21" i="1"/>
  <c r="H21" i="1"/>
  <c r="Q21" i="1"/>
  <c r="C12" i="1"/>
  <c r="C16" i="1" l="1"/>
  <c r="D18" i="1" s="1"/>
  <c r="C11" i="1"/>
  <c r="O29" i="1" l="1"/>
  <c r="C15" i="1"/>
  <c r="O28" i="1"/>
  <c r="O21" i="1"/>
  <c r="O26" i="1"/>
  <c r="O27" i="1"/>
  <c r="O24" i="1"/>
  <c r="O2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<sst xmlns="http://schemas.openxmlformats.org/spreadsheetml/2006/main" count="72" uniqueCount="53">
  <si>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</si>
  <si>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</si>
  <si>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</si>
  <si>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</si>
  <si>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</si>
  <si>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</si>
  <si>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</si>
  <si>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</si>
  <si>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</si>
  <si>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</si>
  <si>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</si>
  <si>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</si>
  <si>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</si>
  <si>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</si>
  <si>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</si>
  <si>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</si>
  <si>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</si>
  <si>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</si>
  <si>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</si>
  <si>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</si>
  <si>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</si>
  <si>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</si>
  <si>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</si>
  <si>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</si>
  <si>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</si>
  <si>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</si>
  <si>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</si>
  <si>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</si>
  <si>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</si>
  <si>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</si>
  <si>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</si>
  <si>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</si>
  <si>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</si>
  <si>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</si>
  <si>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</si>
  <si>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</si>
  <si>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</si>
  <si>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</si>
  <si>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V0410 Hya / GSC 5470-0539</t>
  </si>
  <si>
    <t>EA</t>
  </si>
  <si>
    <t>GRAV</t>
  </si>
  <si>
    <t>IBVS 5894</t>
  </si>
  <si>
    <t>I</t>
  </si>
  <si>
    <t>Add cycle</t>
  </si>
  <si>
    <t>Old Cycle</t>
  </si>
  <si>
    <t>IBVS 5992</t>
  </si>
  <si>
    <t>IBVS 6029</t>
  </si>
  <si>
    <t>VSB 069</t>
  </si>
  <si>
    <t>V</t>
  </si>
  <si>
    <t>B</t>
  </si>
  <si>
    <t>U</t>
  </si>
  <si>
    <t>Ic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</si>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</sst>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0" fillId="0" borderId="1" xfId="0" applyBorder="1">
      <alignment vertical="top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V0410 Hya --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672</c:v>
                </c:pt>
                <c:pt idx="2">
                  <c:v>904</c:v>
                </c:pt>
                <c:pt idx="3">
                  <c:v>922</c:v>
                </c:pt>
                <c:pt idx="4">
                  <c:v>1042</c:v>
                </c:pt>
                <c:pt idx="5">
                  <c:v>1948</c:v>
                </c:pt>
                <c:pt idx="6">
                  <c:v>1948</c:v>
                </c:pt>
                <c:pt idx="7">
                  <c:v>1948</c:v>
                </c:pt>
                <c:pt idx="8">
                  <c:v>1948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64-40E5-8536-1C8910E144D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672</c:v>
                </c:pt>
                <c:pt idx="2">
                  <c:v>904</c:v>
                </c:pt>
                <c:pt idx="3">
                  <c:v>922</c:v>
                </c:pt>
                <c:pt idx="4">
                  <c:v>1042</c:v>
                </c:pt>
                <c:pt idx="5">
                  <c:v>1948</c:v>
                </c:pt>
                <c:pt idx="6">
                  <c:v>1948</c:v>
                </c:pt>
                <c:pt idx="7">
                  <c:v>1948</c:v>
                </c:pt>
                <c:pt idx="8">
                  <c:v>1948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-7.5599999996484257E-2</c:v>
                </c:pt>
                <c:pt idx="2">
                  <c:v>-0.12489999999525025</c:v>
                </c:pt>
                <c:pt idx="3">
                  <c:v>-0.12209999999322463</c:v>
                </c:pt>
                <c:pt idx="4">
                  <c:v>-0.15879999999742722</c:v>
                </c:pt>
                <c:pt idx="5">
                  <c:v>-0.39849999999569263</c:v>
                </c:pt>
                <c:pt idx="6">
                  <c:v>-0.39789999999629799</c:v>
                </c:pt>
                <c:pt idx="7">
                  <c:v>-0.39699999999720603</c:v>
                </c:pt>
                <c:pt idx="8">
                  <c:v>-0.3967999999949825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64-40E5-8536-1C8910E144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672</c:v>
                </c:pt>
                <c:pt idx="2">
                  <c:v>904</c:v>
                </c:pt>
                <c:pt idx="3">
                  <c:v>922</c:v>
                </c:pt>
                <c:pt idx="4">
                  <c:v>1042</c:v>
                </c:pt>
                <c:pt idx="5">
                  <c:v>1948</c:v>
                </c:pt>
                <c:pt idx="6">
                  <c:v>1948</c:v>
                </c:pt>
                <c:pt idx="7">
                  <c:v>1948</c:v>
                </c:pt>
                <c:pt idx="8">
                  <c:v>1948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64-40E5-8536-1C8910E144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672</c:v>
                </c:pt>
                <c:pt idx="2">
                  <c:v>904</c:v>
                </c:pt>
                <c:pt idx="3">
                  <c:v>922</c:v>
                </c:pt>
                <c:pt idx="4">
                  <c:v>1042</c:v>
                </c:pt>
                <c:pt idx="5">
                  <c:v>1948</c:v>
                </c:pt>
                <c:pt idx="6">
                  <c:v>1948</c:v>
                </c:pt>
                <c:pt idx="7">
                  <c:v>1948</c:v>
                </c:pt>
                <c:pt idx="8">
                  <c:v>1948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64-40E5-8536-1C8910E144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672</c:v>
                </c:pt>
                <c:pt idx="2">
                  <c:v>904</c:v>
                </c:pt>
                <c:pt idx="3">
                  <c:v>922</c:v>
                </c:pt>
                <c:pt idx="4">
                  <c:v>1042</c:v>
                </c:pt>
                <c:pt idx="5">
                  <c:v>1948</c:v>
                </c:pt>
                <c:pt idx="6">
                  <c:v>1948</c:v>
                </c:pt>
                <c:pt idx="7">
                  <c:v>1948</c:v>
                </c:pt>
                <c:pt idx="8">
                  <c:v>1948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64-40E5-8536-1C8910E144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672</c:v>
                </c:pt>
                <c:pt idx="2">
                  <c:v>904</c:v>
                </c:pt>
                <c:pt idx="3">
                  <c:v>922</c:v>
                </c:pt>
                <c:pt idx="4">
                  <c:v>1042</c:v>
                </c:pt>
                <c:pt idx="5">
                  <c:v>1948</c:v>
                </c:pt>
                <c:pt idx="6">
                  <c:v>1948</c:v>
                </c:pt>
                <c:pt idx="7">
                  <c:v>1948</c:v>
                </c:pt>
                <c:pt idx="8">
                  <c:v>1948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64-40E5-8536-1C8910E144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672</c:v>
                </c:pt>
                <c:pt idx="2">
                  <c:v>904</c:v>
                </c:pt>
                <c:pt idx="3">
                  <c:v>922</c:v>
                </c:pt>
                <c:pt idx="4">
                  <c:v>1042</c:v>
                </c:pt>
                <c:pt idx="5">
                  <c:v>1948</c:v>
                </c:pt>
                <c:pt idx="6">
                  <c:v>1948</c:v>
                </c:pt>
                <c:pt idx="7">
                  <c:v>1948</c:v>
                </c:pt>
                <c:pt idx="8">
                  <c:v>1948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64-40E5-8536-1C8910E144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672</c:v>
                </c:pt>
                <c:pt idx="2">
                  <c:v>904</c:v>
                </c:pt>
                <c:pt idx="3">
                  <c:v>922</c:v>
                </c:pt>
                <c:pt idx="4">
                  <c:v>1042</c:v>
                </c:pt>
                <c:pt idx="5">
                  <c:v>1948</c:v>
                </c:pt>
                <c:pt idx="6">
                  <c:v>1948</c:v>
                </c:pt>
                <c:pt idx="7">
                  <c:v>1948</c:v>
                </c:pt>
                <c:pt idx="8">
                  <c:v>1948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0.10861612691893341</c:v>
                </c:pt>
                <c:pt idx="1">
                  <c:v>-6.5760461352661892E-2</c:v>
                </c:pt>
                <c:pt idx="2">
                  <c:v>-0.12596190254166506</c:v>
                </c:pt>
                <c:pt idx="3">
                  <c:v>-0.13063270401322563</c:v>
                </c:pt>
                <c:pt idx="4">
                  <c:v>-0.16177138049029621</c:v>
                </c:pt>
                <c:pt idx="5">
                  <c:v>-0.39686838789217915</c:v>
                </c:pt>
                <c:pt idx="6">
                  <c:v>-0.39686838789217915</c:v>
                </c:pt>
                <c:pt idx="7">
                  <c:v>-0.39686838789217915</c:v>
                </c:pt>
                <c:pt idx="8">
                  <c:v>-0.39686838789217915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64-40E5-8536-1C8910E14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471216"/>
        <c:axId val="1"/>
      </c:scatterChart>
      <c:valAx>
        <c:axId val="43547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471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97937099967764"/>
          <c:w val="0.6616541353383458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A29F06C-B436-BAD8-210D-E51CDF27B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32"/>
      <c r="F1" s="33"/>
      <c r="G1" s="34" t="s">
        <v>39</v>
      </c>
      <c r="H1" s="35" t="s">
        <v>40</v>
      </c>
      <c r="I1" s="30" t="s">
        <v>36</v>
      </c>
      <c r="J1" s="30" t="s">
        <v>36</v>
      </c>
      <c r="K1" s="36">
        <v>52732.718999999997</v>
      </c>
      <c r="L1" s="36">
        <v>3.1507999999999998</v>
      </c>
    </row>
    <row r="2" spans="1:12" x14ac:dyDescent="0.2">
      <c r="A2" t="s">
        <v>23</v>
      </c>
      <c r="B2" t="s">
        <v>39</v>
      </c>
      <c r="C2" s="9"/>
    </row>
    <row r="3" spans="1:12" ht="13.5" thickBot="1" x14ac:dyDescent="0.25"/>
    <row r="4" spans="1:12" ht="14.25" thickTop="1" thickBot="1" x14ac:dyDescent="0.25">
      <c r="A4" s="29" t="s">
        <v>37</v>
      </c>
      <c r="C4" s="7" t="s">
        <v>36</v>
      </c>
      <c r="D4" s="8" t="s">
        <v>36</v>
      </c>
      <c r="F4" s="25" t="str">
        <f>"F"&amp;E19</f>
        <v>F22</v>
      </c>
      <c r="G4" s="26" t="str">
        <f>"G"&amp;E19</f>
        <v>G22</v>
      </c>
    </row>
    <row r="5" spans="1:12" ht="13.5" thickTop="1" x14ac:dyDescent="0.2"/>
    <row r="6" spans="1:12" x14ac:dyDescent="0.2">
      <c r="A6" s="4" t="s">
        <v>0</v>
      </c>
    </row>
    <row r="7" spans="1:12" x14ac:dyDescent="0.2">
      <c r="A7" t="s">
        <v>1</v>
      </c>
      <c r="C7">
        <v>52732.718999999997</v>
      </c>
    </row>
    <row r="8" spans="1:12" x14ac:dyDescent="0.2">
      <c r="A8" t="s">
        <v>2</v>
      </c>
      <c r="C8">
        <v>3.1507999999999998</v>
      </c>
      <c r="D8" s="31" t="s">
        <v>40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0.10861612691893341</v>
      </c>
      <c r="D11" s="13"/>
      <c r="E11" s="11"/>
      <c r="F11" s="25" t="str">
        <f>"F"&amp;E19</f>
        <v>F22</v>
      </c>
      <c r="G11" s="26" t="str">
        <f>"G"&amp;E19</f>
        <v>G22</v>
      </c>
    </row>
    <row r="12" spans="1:12" x14ac:dyDescent="0.2">
      <c r="A12" s="11" t="s">
        <v>15</v>
      </c>
      <c r="B12" s="11"/>
      <c r="C12" s="24">
        <f ca="1">SLOPE(INDIRECT($G$11):G992,INDIRECT($F$11):F992)</f>
        <v>-2.5948897064225493E-4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6" t="s">
        <v>43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60355.773160300923</v>
      </c>
    </row>
    <row r="15" spans="1:12" x14ac:dyDescent="0.2">
      <c r="A15" s="14" t="s">
        <v>16</v>
      </c>
      <c r="B15" s="11"/>
      <c r="C15" s="15">
        <f ca="1">(C7+C11)+(C8+C12)*INT(MAX(F21:F3533))</f>
        <v>58870.080531612104</v>
      </c>
      <c r="D15" s="16" t="s">
        <v>44</v>
      </c>
      <c r="E15" s="17">
        <f ca="1">ROUND(2*(E14-$C$7)/$C$8,0)/2+E13</f>
        <v>2420.5</v>
      </c>
    </row>
    <row r="16" spans="1:12" x14ac:dyDescent="0.2">
      <c r="A16" s="18" t="s">
        <v>3</v>
      </c>
      <c r="B16" s="11"/>
      <c r="C16" s="19">
        <f ca="1">+C8+C12</f>
        <v>3.1505405110293574</v>
      </c>
      <c r="D16" s="16" t="s">
        <v>32</v>
      </c>
      <c r="E16" s="26">
        <f ca="1">ROUND(2*(E14-$C$15)/$C$16,0)/2+E13</f>
        <v>472.5</v>
      </c>
    </row>
    <row r="17" spans="1:17" ht="13.5" thickBot="1" x14ac:dyDescent="0.25">
      <c r="A17" s="16" t="s">
        <v>28</v>
      </c>
      <c r="B17" s="11"/>
      <c r="C17" s="11">
        <f>COUNT(C21:C2191)</f>
        <v>9</v>
      </c>
      <c r="D17" s="16" t="s">
        <v>33</v>
      </c>
      <c r="E17" s="20">
        <f ca="1">+$C$15+$C$16*E16-15018.5-$C$9/24</f>
        <v>45340.606756406814</v>
      </c>
    </row>
    <row r="18" spans="1:17" ht="14.25" thickTop="1" thickBot="1" x14ac:dyDescent="0.25">
      <c r="A18" s="18" t="s">
        <v>4</v>
      </c>
      <c r="B18" s="11"/>
      <c r="C18" s="21">
        <f ca="1">+C15</f>
        <v>58870.080531612104</v>
      </c>
      <c r="D18" s="22">
        <f ca="1">+C16</f>
        <v>3.1505405110293574</v>
      </c>
      <c r="E18" s="23" t="s">
        <v>34</v>
      </c>
    </row>
    <row r="19" spans="1:17" ht="13.5" thickTop="1" x14ac:dyDescent="0.2">
      <c r="A19" s="27" t="s">
        <v>35</v>
      </c>
      <c r="E19" s="28">
        <v>22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40</v>
      </c>
      <c r="I20" s="6" t="s">
        <v>52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s="31" t="s">
        <v>40</v>
      </c>
      <c r="C21" s="9">
        <v>52732.718999999997</v>
      </c>
      <c r="D21" s="9" t="s">
        <v>12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29" ca="1" si="3">+C$11+C$12*$F21</f>
        <v>0.10861612691893341</v>
      </c>
      <c r="Q21" s="2">
        <f t="shared" ref="Q21:Q29" si="4">+C21-15018.5</f>
        <v>37714.218999999997</v>
      </c>
    </row>
    <row r="22" spans="1:17" x14ac:dyDescent="0.2">
      <c r="A22" s="37" t="s">
        <v>41</v>
      </c>
      <c r="B22" s="38" t="s">
        <v>42</v>
      </c>
      <c r="C22" s="37">
        <v>54849.981</v>
      </c>
      <c r="D22" s="37">
        <v>5.0000000000000001E-3</v>
      </c>
      <c r="E22">
        <f t="shared" si="0"/>
        <v>671.97600609369135</v>
      </c>
      <c r="F22">
        <f t="shared" si="1"/>
        <v>672</v>
      </c>
      <c r="G22">
        <f t="shared" si="2"/>
        <v>-7.5599999996484257E-2</v>
      </c>
      <c r="I22">
        <f t="shared" ref="I22:I29" si="5">+G22</f>
        <v>-7.5599999996484257E-2</v>
      </c>
      <c r="O22">
        <f t="shared" ca="1" si="3"/>
        <v>-6.5760461352661892E-2</v>
      </c>
      <c r="Q22" s="2">
        <f t="shared" si="4"/>
        <v>39831.481</v>
      </c>
    </row>
    <row r="23" spans="1:17" x14ac:dyDescent="0.2">
      <c r="A23" s="39" t="s">
        <v>45</v>
      </c>
      <c r="B23" s="40" t="s">
        <v>42</v>
      </c>
      <c r="C23" s="39">
        <v>55580.917300000001</v>
      </c>
      <c r="D23" s="39">
        <v>4.0000000000000002E-4</v>
      </c>
      <c r="E23">
        <f t="shared" si="0"/>
        <v>903.96035927383639</v>
      </c>
      <c r="F23">
        <f t="shared" si="1"/>
        <v>904</v>
      </c>
      <c r="G23">
        <f t="shared" si="2"/>
        <v>-0.12489999999525025</v>
      </c>
      <c r="I23">
        <f t="shared" si="5"/>
        <v>-0.12489999999525025</v>
      </c>
      <c r="O23">
        <f t="shared" ca="1" si="3"/>
        <v>-0.12596190254166506</v>
      </c>
      <c r="Q23" s="2">
        <f t="shared" si="4"/>
        <v>40562.417300000001</v>
      </c>
    </row>
    <row r="24" spans="1:17" x14ac:dyDescent="0.2">
      <c r="A24" s="39" t="s">
        <v>45</v>
      </c>
      <c r="B24" s="40" t="s">
        <v>42</v>
      </c>
      <c r="C24" s="39">
        <v>55637.6345</v>
      </c>
      <c r="D24" s="39">
        <v>2.0000000000000001E-4</v>
      </c>
      <c r="E24">
        <f t="shared" si="0"/>
        <v>921.96124793703279</v>
      </c>
      <c r="F24">
        <f t="shared" si="1"/>
        <v>922</v>
      </c>
      <c r="G24">
        <f t="shared" si="2"/>
        <v>-0.12209999999322463</v>
      </c>
      <c r="I24">
        <f t="shared" si="5"/>
        <v>-0.12209999999322463</v>
      </c>
      <c r="O24">
        <f t="shared" ca="1" si="3"/>
        <v>-0.13063270401322563</v>
      </c>
      <c r="Q24" s="2">
        <f t="shared" si="4"/>
        <v>40619.1345</v>
      </c>
    </row>
    <row r="25" spans="1:17" x14ac:dyDescent="0.2">
      <c r="A25" s="41" t="s">
        <v>46</v>
      </c>
      <c r="B25" s="42" t="s">
        <v>42</v>
      </c>
      <c r="C25" s="41">
        <v>56015.693800000001</v>
      </c>
      <c r="D25" s="41">
        <v>8.9999999999999998E-4</v>
      </c>
      <c r="E25">
        <f t="shared" si="0"/>
        <v>1041.9496001015627</v>
      </c>
      <c r="F25">
        <f t="shared" si="1"/>
        <v>1042</v>
      </c>
      <c r="G25">
        <f t="shared" si="2"/>
        <v>-0.15879999999742722</v>
      </c>
      <c r="I25">
        <f t="shared" si="5"/>
        <v>-0.15879999999742722</v>
      </c>
      <c r="O25">
        <f t="shared" ca="1" si="3"/>
        <v>-0.16177138049029621</v>
      </c>
      <c r="Q25" s="2">
        <f t="shared" si="4"/>
        <v>40997.193800000001</v>
      </c>
    </row>
    <row r="26" spans="1:17" x14ac:dyDescent="0.2">
      <c r="A26" s="43" t="s">
        <v>47</v>
      </c>
      <c r="B26" s="44" t="s">
        <v>42</v>
      </c>
      <c r="C26" s="45">
        <v>58870.0789</v>
      </c>
      <c r="D26" s="45" t="s">
        <v>48</v>
      </c>
      <c r="E26">
        <f t="shared" si="0"/>
        <v>1947.8735241843353</v>
      </c>
      <c r="F26">
        <f t="shared" si="1"/>
        <v>1948</v>
      </c>
      <c r="G26">
        <f t="shared" si="2"/>
        <v>-0.39849999999569263</v>
      </c>
      <c r="I26">
        <f t="shared" si="5"/>
        <v>-0.39849999999569263</v>
      </c>
      <c r="O26">
        <f t="shared" ca="1" si="3"/>
        <v>-0.39686838789217915</v>
      </c>
      <c r="Q26" s="2">
        <f t="shared" si="4"/>
        <v>43851.5789</v>
      </c>
    </row>
    <row r="27" spans="1:17" x14ac:dyDescent="0.2">
      <c r="A27" s="43" t="s">
        <v>47</v>
      </c>
      <c r="B27" s="44" t="s">
        <v>42</v>
      </c>
      <c r="C27" s="45">
        <v>58870.0795</v>
      </c>
      <c r="D27" s="45" t="s">
        <v>49</v>
      </c>
      <c r="E27">
        <f t="shared" si="0"/>
        <v>1947.873714612163</v>
      </c>
      <c r="F27">
        <f t="shared" si="1"/>
        <v>1948</v>
      </c>
      <c r="G27">
        <f t="shared" si="2"/>
        <v>-0.39789999999629799</v>
      </c>
      <c r="I27">
        <f t="shared" si="5"/>
        <v>-0.39789999999629799</v>
      </c>
      <c r="O27">
        <f t="shared" ca="1" si="3"/>
        <v>-0.39686838789217915</v>
      </c>
      <c r="Q27" s="2">
        <f t="shared" si="4"/>
        <v>43851.5795</v>
      </c>
    </row>
    <row r="28" spans="1:17" x14ac:dyDescent="0.2">
      <c r="A28" s="43" t="s">
        <v>47</v>
      </c>
      <c r="B28" s="44" t="s">
        <v>42</v>
      </c>
      <c r="C28" s="45">
        <v>58870.080399999999</v>
      </c>
      <c r="D28" s="45" t="s">
        <v>50</v>
      </c>
      <c r="E28">
        <f t="shared" si="0"/>
        <v>1947.8740002539043</v>
      </c>
      <c r="F28">
        <f t="shared" si="1"/>
        <v>1948</v>
      </c>
      <c r="G28">
        <f t="shared" si="2"/>
        <v>-0.39699999999720603</v>
      </c>
      <c r="I28">
        <f t="shared" si="5"/>
        <v>-0.39699999999720603</v>
      </c>
      <c r="O28">
        <f t="shared" ca="1" si="3"/>
        <v>-0.39686838789217915</v>
      </c>
      <c r="Q28" s="2">
        <f t="shared" si="4"/>
        <v>43851.580399999999</v>
      </c>
    </row>
    <row r="29" spans="1:17" x14ac:dyDescent="0.2">
      <c r="A29" s="43" t="s">
        <v>47</v>
      </c>
      <c r="B29" s="44" t="s">
        <v>42</v>
      </c>
      <c r="C29" s="45">
        <v>58870.080600000001</v>
      </c>
      <c r="D29" s="45" t="s">
        <v>51</v>
      </c>
      <c r="E29">
        <f t="shared" si="0"/>
        <v>1947.8740637298476</v>
      </c>
      <c r="F29">
        <f t="shared" si="1"/>
        <v>1948</v>
      </c>
      <c r="G29">
        <f t="shared" si="2"/>
        <v>-0.3967999999949825</v>
      </c>
      <c r="I29">
        <f t="shared" si="5"/>
        <v>-0.3967999999949825</v>
      </c>
      <c r="O29">
        <f t="shared" ca="1" si="3"/>
        <v>-0.39686838789217915</v>
      </c>
      <c r="Q29" s="2">
        <f t="shared" si="4"/>
        <v>43851.580600000001</v>
      </c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rotectedRanges>
    <protectedRange sqref="A26:D29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2024-02-15T05:33:21Z</dcterms:modified>
</cp:coreProperties>
</file>