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E81E129-599D-44C8-AC57-459FA167453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C9" i="1"/>
  <c r="D9" i="1"/>
  <c r="E21" i="1"/>
  <c r="F21" i="1"/>
  <c r="G21" i="1"/>
  <c r="I21" i="1"/>
  <c r="Q22" i="1"/>
  <c r="F16" i="1"/>
  <c r="C17" i="1"/>
  <c r="Q21" i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<sst xmlns="http://schemas.openxmlformats.org/spreadsheetml/2006/main" count="50" uniqueCount="48">
  <si>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</si>
  <si>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</si>
  <si>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</si>
  <si>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</si>
  <si>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</si>
  <si>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</si>
  <si>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</si>
  <si>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</si>
  <si>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</si>
  <si>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</si>
  <si>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</si>
  <si>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</si>
  <si>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</si>
  <si>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</si>
  <si>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</si>
  <si>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</si>
  <si>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</si>
  <si>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</si>
  <si>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</si>
  <si>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</si>
  <si>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</si>
  <si>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</si>
  <si>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</si>
  <si>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</si>
  <si>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</si>
  <si>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</si>
  <si>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</si>
  <si>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</si>
  <si>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</si>
  <si>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</si>
  <si>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</si>
  <si>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</si>
  <si>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</si>
  <si>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GCVS 4</t>
  </si>
  <si>
    <t>V0502 Hya / GSC 5451-1708</t>
  </si>
  <si>
    <t>G5451-1708</t>
  </si>
  <si>
    <t>EA</t>
  </si>
  <si>
    <t>IBVS 5674</t>
  </si>
  <si>
    <t>IBVS 6011</t>
  </si>
  <si>
    <t>I</t>
  </si>
  <si>
    <t>pg</t>
  </si>
  <si>
    <t>vis</t>
  </si>
  <si>
    <t>PE</t>
  </si>
  <si>
    <t>CCD</t>
  </si>
  <si>
    <t>s5</t>
  </si>
  <si>
    <t>s6</t>
  </si>
  <si>
    <t>s7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</si>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</sst>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Hya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F-4775-921F-25CC2250354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7F-4775-921F-25CC2250354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7F-4775-921F-25CC2250354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1.2829999999667052E-2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7F-4775-921F-25CC2250354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7F-4775-921F-25CC2250354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7F-4775-921F-25CC2250354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7F-4775-921F-25CC2250354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1.2829999999667052E-2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7F-4775-921F-25CC2250354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7F-4775-921F-25CC2250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0776"/>
        <c:axId val="1"/>
      </c:scatterChart>
      <c:valAx>
        <c:axId val="710190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0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804511278195488"/>
          <c:y val="0.92397937099967764"/>
          <c:w val="0.705263157894736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Hya - O-C Diagr.</a:t>
            </a:r>
          </a:p>
        </c:rich>
      </c:tx>
      <c:layout>
        <c:manualLayout>
          <c:xMode val="edge"/>
          <c:yMode val="edge"/>
          <c:x val="0.32405566600397612"/>
          <c:y val="1.736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0536779324055"/>
          <c:y val="0.13888935984076553"/>
          <c:w val="0.81113320079522866"/>
          <c:h val="0.66319669323965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2-49C1-AE04-7F5B5E7934D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E2-49C1-AE04-7F5B5E7934D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E2-49C1-AE04-7F5B5E7934D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1.2829999999667052E-2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E2-49C1-AE04-7F5B5E7934D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E2-49C1-AE04-7F5B5E7934D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E2-49C1-AE04-7F5B5E7934D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E2-49C1-AE04-7F5B5E7934D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1.2829999999667052E-2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E2-49C1-AE04-7F5B5E7934D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E2-49C1-AE04-7F5B5E79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88616"/>
        <c:axId val="1"/>
      </c:scatterChart>
      <c:valAx>
        <c:axId val="71018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071570576540759"/>
              <c:y val="0.9062529163021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80715705765408E-2"/>
              <c:y val="0.364584426946631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886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9403578528827041E-3"/>
          <c:y val="0.89930847185768448"/>
          <c:w val="0.93240556660039764"/>
          <c:h val="6.9444808982210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409575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141D631-2119-DA76-FD58-9171A3DDF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57149</xdr:rowOff>
    </xdr:from>
    <xdr:to>
      <xdr:col>11</xdr:col>
      <xdr:colOff>428625</xdr:colOff>
      <xdr:row>19</xdr:row>
      <xdr:rowOff>133349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4549E55-CA73-C41E-450E-B9E195189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34</v>
      </c>
      <c r="E1" s="29"/>
      <c r="F1" t="s">
        <v>35</v>
      </c>
    </row>
    <row r="2" spans="1:6" x14ac:dyDescent="0.2">
      <c r="A2" t="s">
        <v>23</v>
      </c>
      <c r="B2" t="s">
        <v>36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53133.587</v>
      </c>
      <c r="D4" s="9">
        <v>2.4944700000000002</v>
      </c>
    </row>
    <row r="5" spans="1:6" ht="13.5" thickTop="1" x14ac:dyDescent="0.2">
      <c r="A5" s="11" t="s">
        <v>25</v>
      </c>
      <c r="B5" s="12"/>
      <c r="C5" s="13">
        <v>-9.5</v>
      </c>
      <c r="D5" s="12" t="s">
        <v>26</v>
      </c>
    </row>
    <row r="6" spans="1:6" x14ac:dyDescent="0.2">
      <c r="A6" s="5" t="s">
        <v>1</v>
      </c>
    </row>
    <row r="7" spans="1:6" x14ac:dyDescent="0.2">
      <c r="A7" t="s">
        <v>2</v>
      </c>
      <c r="C7" s="33">
        <v>53133.587</v>
      </c>
      <c r="D7" s="30" t="s">
        <v>37</v>
      </c>
    </row>
    <row r="8" spans="1:6" x14ac:dyDescent="0.2">
      <c r="A8" t="s">
        <v>3</v>
      </c>
      <c r="C8" s="33">
        <v>2.4944700000000002</v>
      </c>
      <c r="D8" s="30" t="s">
        <v>37</v>
      </c>
    </row>
    <row r="9" spans="1:6" x14ac:dyDescent="0.2">
      <c r="A9" s="26" t="s">
        <v>30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0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1.144513826910531E-5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55929.900699999998</v>
      </c>
      <c r="E15" s="16" t="s">
        <v>31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2.4944814451382693</v>
      </c>
      <c r="E16" s="16" t="s">
        <v>27</v>
      </c>
      <c r="F16" s="17">
        <f ca="1">NOW()+15018.5+$C$5/24</f>
        <v>60355.782010532406</v>
      </c>
    </row>
    <row r="17" spans="1:21" ht="13.5" thickBot="1" x14ac:dyDescent="0.25">
      <c r="A17" s="16" t="s">
        <v>24</v>
      </c>
      <c r="B17" s="12"/>
      <c r="C17" s="12">
        <f>COUNT(C21:C2191)</f>
        <v>2</v>
      </c>
      <c r="E17" s="16" t="s">
        <v>32</v>
      </c>
      <c r="F17" s="17">
        <f ca="1">ROUND(2*(F16-$C$7)/$C$8,0)/2+F15</f>
        <v>2896.5</v>
      </c>
    </row>
    <row r="18" spans="1:21" ht="14.25" thickTop="1" thickBot="1" x14ac:dyDescent="0.25">
      <c r="A18" s="18" t="s">
        <v>5</v>
      </c>
      <c r="B18" s="12"/>
      <c r="C18" s="21">
        <f ca="1">+C15</f>
        <v>55929.900699999998</v>
      </c>
      <c r="D18" s="22">
        <f ca="1">+C16</f>
        <v>2.4944814451382693</v>
      </c>
      <c r="E18" s="16" t="s">
        <v>28</v>
      </c>
      <c r="F18" s="25">
        <f ca="1">ROUND(2*(F16-$C$15)/$C$16,0)/2+F15</f>
        <v>1775.5</v>
      </c>
    </row>
    <row r="19" spans="1:21" ht="13.5" thickTop="1" x14ac:dyDescent="0.2">
      <c r="E19" s="16" t="s">
        <v>29</v>
      </c>
      <c r="F19" s="20">
        <f ca="1">+$C$15+$C$16*F18-15018.5-$C$5/24</f>
        <v>45340.748339176331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44</v>
      </c>
      <c r="M20" s="7" t="s">
        <v>45</v>
      </c>
      <c r="N20" s="7" t="s">
        <v>46</v>
      </c>
      <c r="O20" s="7" t="s">
        <v>22</v>
      </c>
      <c r="P20" s="6" t="s">
        <v>21</v>
      </c>
      <c r="Q20" s="4" t="s">
        <v>14</v>
      </c>
      <c r="U20" s="28" t="s">
        <v>47</v>
      </c>
    </row>
    <row r="21" spans="1:21" x14ac:dyDescent="0.2">
      <c r="A21" s="30" t="s">
        <v>33</v>
      </c>
      <c r="C21" s="10">
        <v>53133.587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38115.087</v>
      </c>
    </row>
    <row r="22" spans="1:21" x14ac:dyDescent="0.2">
      <c r="A22" s="31" t="s">
        <v>38</v>
      </c>
      <c r="B22" s="32" t="s">
        <v>39</v>
      </c>
      <c r="C22" s="31">
        <v>55929.900699999998</v>
      </c>
      <c r="D22" s="31">
        <v>6.9999999999999999E-4</v>
      </c>
      <c r="E22">
        <f>+(C22-C$7)/C$8</f>
        <v>1121.0051433771496</v>
      </c>
      <c r="F22">
        <f>ROUND(2*E22,0)/2</f>
        <v>1121</v>
      </c>
      <c r="G22">
        <f>+C22-(C$7+F22*C$8)</f>
        <v>1.2829999999667052E-2</v>
      </c>
      <c r="K22">
        <f>+G22</f>
        <v>1.2829999999667052E-2</v>
      </c>
      <c r="O22">
        <f ca="1">+C$11+C$12*$F22</f>
        <v>1.2829999999667052E-2</v>
      </c>
      <c r="Q22" s="2">
        <f>+C22-15018.5</f>
        <v>40911.400699999998</v>
      </c>
    </row>
    <row r="23" spans="1:21" x14ac:dyDescent="0.2">
      <c r="C23" s="10"/>
      <c r="D23" s="10"/>
      <c r="Q23" s="2"/>
    </row>
    <row r="24" spans="1:21" x14ac:dyDescent="0.2">
      <c r="C24" s="10"/>
      <c r="D24" s="10"/>
      <c r="Q24" s="2"/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2024-02-15T05:46:05Z</dcterms:modified>
</cp:coreProperties>
</file>