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611A544-014B-41B4-A4BB-452DFDB0E34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F11" i="1"/>
  <c r="C21" i="1"/>
  <c r="C17" i="1"/>
  <c r="E21" i="1"/>
  <c r="F21" i="1"/>
  <c r="A21" i="1"/>
  <c r="H20" i="1"/>
  <c r="G11" i="1"/>
  <c r="E14" i="1"/>
  <c r="Q21" i="1"/>
  <c r="G21" i="1"/>
  <c r="H21" i="1"/>
  <c r="C11" i="1"/>
  <c r="C12" i="1"/>
  <c r="C16" i="1" l="1"/>
  <c r="D18" i="1" s="1"/>
  <c r="O23" i="1"/>
  <c r="S23" i="1" s="1"/>
  <c r="O22" i="1"/>
  <c r="S22" i="1" s="1"/>
  <c r="O21" i="1"/>
  <c r="S21" i="1" s="1"/>
  <c r="S19" i="1" s="1"/>
  <c r="C15" i="1"/>
  <c r="E16" i="1" s="1"/>
  <c r="E15" i="1"/>
  <c r="C18" i="1" l="1"/>
  <c r="E17" i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<sst xmlns="http://schemas.openxmlformats.org/spreadsheetml/2006/main" count="56" uniqueCount="53">
  <si>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</si>
  <si>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</si>
  <si>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</si>
  <si>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</si>
  <si>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</si>
  <si>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</si>
  <si>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</si>
  <si>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</si>
  <si>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</si>
  <si>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</si>
  <si>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</si>
  <si>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</si>
  <si>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</si>
  <si>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</si>
  <si>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</si>
  <si>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</si>
  <si>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</si>
  <si>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</si>
  <si>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</si>
  <si>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</si>
  <si>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</si>
  <si>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</si>
  <si>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</si>
  <si>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</si>
  <si>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</si>
  <si>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</si>
  <si>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</si>
  <si>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</si>
  <si>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</si>
  <si>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</si>
  <si>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</si>
  <si>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</si>
  <si>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</si>
  <si>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</si>
  <si>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</si>
  <si>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</si>
  <si>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</si>
  <si>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</si>
  <si>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</si>
  <si>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</si>
  <si>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</si>
  <si>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</si>
  <si>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G5428-0504</t>
  </si>
  <si>
    <t>G5428-0504_Hya.xls</t>
  </si>
  <si>
    <t>ED</t>
  </si>
  <si>
    <t>Hya</t>
  </si>
  <si>
    <t>VSX</t>
  </si>
  <si>
    <t>IBVS 5871</t>
  </si>
  <si>
    <t>I</t>
  </si>
  <si>
    <t>IBVS 6029</t>
  </si>
  <si>
    <t>II</t>
  </si>
  <si>
    <t>V0567 Hya / GSC 5428-0504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</si>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</sst>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GV0567 Hya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</c:v>
                </c:pt>
                <c:pt idx="2">
                  <c:v>860.5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8E-4FB7-8938-E367CBDA69A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</c:v>
                </c:pt>
                <c:pt idx="2">
                  <c:v>860.5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-1.2734999902022537E-2</c:v>
                </c:pt>
                <c:pt idx="2">
                  <c:v>-1.6880499897524714E-2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48E-4FB7-8938-E367CBDA69A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</c:v>
                </c:pt>
                <c:pt idx="2">
                  <c:v>860.5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48E-4FB7-8938-E367CBDA69A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</c:v>
                </c:pt>
                <c:pt idx="2">
                  <c:v>860.5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48E-4FB7-8938-E367CBDA69A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</c:v>
                </c:pt>
                <c:pt idx="2">
                  <c:v>860.5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48E-4FB7-8938-E367CBDA69A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</c:v>
                </c:pt>
                <c:pt idx="2">
                  <c:v>860.5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48E-4FB7-8938-E367CBDA69A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</c:v>
                </c:pt>
                <c:pt idx="2">
                  <c:v>860.5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48E-4FB7-8938-E367CBDA69A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</c:v>
                </c:pt>
                <c:pt idx="2">
                  <c:v>860.5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-3.6844584118744779E-3</c:v>
                </c:pt>
                <c:pt idx="1">
                  <c:v>-7.66629252645421E-3</c:v>
                </c:pt>
                <c:pt idx="2">
                  <c:v>-1.8264748861218563E-2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48E-4FB7-8938-E367CBDA69A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</c:v>
                </c:pt>
                <c:pt idx="2">
                  <c:v>860.5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48E-4FB7-8938-E367CBDA6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297256"/>
        <c:axId val="1"/>
      </c:scatterChart>
      <c:valAx>
        <c:axId val="718297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2972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0</xdr:row>
      <xdr:rowOff>0</xdr:rowOff>
    </xdr:from>
    <xdr:to>
      <xdr:col>17</xdr:col>
      <xdr:colOff>19050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2D00732-E645-FCCB-15F3-BDA0963988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:F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6" t="s">
        <v>51</v>
      </c>
      <c r="E1" t="s">
        <v>43</v>
      </c>
    </row>
    <row r="2" spans="1:7" x14ac:dyDescent="0.2">
      <c r="A2" t="s">
        <v>23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7">
        <v>54413.845999999903</v>
      </c>
      <c r="D7" s="29" t="s">
        <v>46</v>
      </c>
    </row>
    <row r="8" spans="1:7" x14ac:dyDescent="0.2">
      <c r="A8" t="s">
        <v>3</v>
      </c>
      <c r="C8" s="37">
        <v>1.7746409999999999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-3.6844584118744779E-3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-1.6943974955658436E-5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60355.786140972217</v>
      </c>
    </row>
    <row r="15" spans="1:7" x14ac:dyDescent="0.2">
      <c r="A15" s="11" t="s">
        <v>17</v>
      </c>
      <c r="B15" s="9"/>
      <c r="C15" s="12">
        <f ca="1">(C7+C11)+(C8+C12)*INT(MAX(F21:F3533))</f>
        <v>55940.019003723028</v>
      </c>
      <c r="D15" s="13" t="s">
        <v>38</v>
      </c>
      <c r="E15" s="14">
        <f ca="1">ROUND(2*(E14-$C$7)/$C$8,0)/2+E13</f>
        <v>3349</v>
      </c>
    </row>
    <row r="16" spans="1:7" x14ac:dyDescent="0.2">
      <c r="A16" s="15" t="s">
        <v>4</v>
      </c>
      <c r="B16" s="9"/>
      <c r="C16" s="16">
        <f ca="1">+C8+C12</f>
        <v>1.7746240560250444</v>
      </c>
      <c r="D16" s="13" t="s">
        <v>39</v>
      </c>
      <c r="E16" s="23">
        <f ca="1">ROUND(2*(E14-$C$15)/$C$16,0)/2+E13</f>
        <v>2489.5</v>
      </c>
    </row>
    <row r="17" spans="1:19" ht="13.5" thickBot="1" x14ac:dyDescent="0.25">
      <c r="A17" s="13" t="s">
        <v>29</v>
      </c>
      <c r="B17" s="9"/>
      <c r="C17" s="9">
        <f>COUNT(C21:C2191)</f>
        <v>3</v>
      </c>
      <c r="D17" s="13" t="s">
        <v>33</v>
      </c>
      <c r="E17" s="17">
        <f ca="1">+$C$15+$C$16*E16-15018.5-$C$9/24</f>
        <v>45339.841424530714</v>
      </c>
    </row>
    <row r="18" spans="1:19" ht="14.25" thickTop="1" thickBot="1" x14ac:dyDescent="0.25">
      <c r="A18" s="15" t="s">
        <v>5</v>
      </c>
      <c r="B18" s="9"/>
      <c r="C18" s="18">
        <f ca="1">+C15</f>
        <v>55940.019003723028</v>
      </c>
      <c r="D18" s="19">
        <f ca="1">+C16</f>
        <v>1.7746240560250444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4.5377953590626388E-3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52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54413.845999999903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-3.6844584118744779E-3</v>
      </c>
      <c r="Q21" s="1">
        <f>+C21-15018.5</f>
        <v>39395.345999999903</v>
      </c>
      <c r="S21">
        <f ca="1">+(O21-G21)^2</f>
        <v>1.3575233788832601E-5</v>
      </c>
    </row>
    <row r="22" spans="1:19" x14ac:dyDescent="0.2">
      <c r="A22" s="32" t="s">
        <v>47</v>
      </c>
      <c r="B22" s="33" t="s">
        <v>48</v>
      </c>
      <c r="C22" s="32">
        <v>54830.873899999999</v>
      </c>
      <c r="D22" s="32">
        <v>2.9999999999999997E-4</v>
      </c>
      <c r="E22">
        <f>+(C22-C$7)/C$8</f>
        <v>234.99282390077516</v>
      </c>
      <c r="F22">
        <f>ROUND(2*E22,0)/2</f>
        <v>235</v>
      </c>
      <c r="G22">
        <f>+C22-(C$7+F22*C$8)</f>
        <v>-1.2734999902022537E-2</v>
      </c>
      <c r="I22">
        <f>+G22</f>
        <v>-1.2734999902022537E-2</v>
      </c>
      <c r="O22">
        <f ca="1">+C$11+C$12*$F22</f>
        <v>-7.66629252645421E-3</v>
      </c>
      <c r="Q22" s="1">
        <f>+C22-15018.5</f>
        <v>39812.373899999999</v>
      </c>
      <c r="S22">
        <f ca="1">+(O22-G22)^2</f>
        <v>2.5691794459140755E-5</v>
      </c>
    </row>
    <row r="23" spans="1:19" x14ac:dyDescent="0.2">
      <c r="A23" s="34" t="s">
        <v>49</v>
      </c>
      <c r="B23" s="35" t="s">
        <v>50</v>
      </c>
      <c r="C23" s="34">
        <v>55940.907700000003</v>
      </c>
      <c r="D23" s="34">
        <v>4.0000000000000002E-4</v>
      </c>
      <c r="E23">
        <f>+(C23-C$7)/C$8</f>
        <v>860.49048793536292</v>
      </c>
      <c r="F23">
        <f>ROUND(2*E23,0)/2</f>
        <v>860.5</v>
      </c>
      <c r="G23">
        <f>+C23-(C$7+F23*C$8)</f>
        <v>-1.6880499897524714E-2</v>
      </c>
      <c r="I23">
        <f>+G23</f>
        <v>-1.6880499897524714E-2</v>
      </c>
      <c r="O23">
        <f ca="1">+C$11+C$12*$F23</f>
        <v>-1.8264748861218563E-2</v>
      </c>
      <c r="Q23" s="1">
        <f>+C23-15018.5</f>
        <v>40922.407700000003</v>
      </c>
      <c r="S23">
        <f ca="1">+(O23-G23)^2</f>
        <v>1.9161451934874921E-6</v>
      </c>
    </row>
    <row r="24" spans="1:19" x14ac:dyDescent="0.2">
      <c r="C24" s="7"/>
      <c r="D24" s="7"/>
      <c r="Q24" s="1"/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2024-02-15T05:52:02Z</dcterms:modified>
</cp:coreProperties>
</file>