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21955C2-367F-4606-AA5B-806512B62B4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C17" i="1"/>
  <c r="E21" i="1"/>
  <c r="F21" i="1"/>
  <c r="A21" i="1"/>
  <c r="H20" i="1"/>
  <c r="G11" i="1"/>
  <c r="E14" i="1"/>
  <c r="E15" i="1" s="1"/>
  <c r="Q21" i="1"/>
  <c r="G21" i="1"/>
  <c r="H21" i="1"/>
  <c r="C12" i="1"/>
  <c r="C11" i="1"/>
  <c r="C15" i="1" l="1"/>
  <c r="E16" i="1" s="1"/>
  <c r="O21" i="1"/>
  <c r="S21" i="1" s="1"/>
  <c r="O22" i="1"/>
  <c r="S22" i="1" s="1"/>
  <c r="O23" i="1"/>
  <c r="S23" i="1" s="1"/>
  <c r="C16" i="1"/>
  <c r="D18" i="1" s="1"/>
  <c r="S19" i="1" l="1"/>
  <c r="C18" i="1"/>
  <c r="E17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<sst xmlns="http://schemas.openxmlformats.org/spreadsheetml/2006/main" count="56" uniqueCount="52">
  <si>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</si>
  <si>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</si>
  <si>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</si>
  <si>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</si>
  <si>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</si>
  <si>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</si>
  <si>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</si>
  <si>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</si>
  <si>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</si>
  <si>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</si>
  <si>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</si>
  <si>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</si>
  <si>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</si>
  <si>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</si>
  <si>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</si>
  <si>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</si>
  <si>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</si>
  <si>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</si>
  <si>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</si>
  <si>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</si>
  <si>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</si>
  <si>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</si>
  <si>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</si>
  <si>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</si>
  <si>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</si>
  <si>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</si>
  <si>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</si>
  <si>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</si>
  <si>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</si>
  <si>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</si>
  <si>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</si>
  <si>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</si>
  <si>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</si>
  <si>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</si>
  <si>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</si>
  <si>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</si>
  <si>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</si>
  <si>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</si>
  <si>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</si>
  <si>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</si>
  <si>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</si>
  <si>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</si>
  <si>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G4875-1418</t>
  </si>
  <si>
    <t>G4875-1418_Hya.xls</t>
  </si>
  <si>
    <t>EA</t>
  </si>
  <si>
    <t>Hya</t>
  </si>
  <si>
    <t>VSX</t>
  </si>
  <si>
    <t>IBVS 5894</t>
  </si>
  <si>
    <t>I</t>
  </si>
  <si>
    <t>IBVS 5992</t>
  </si>
  <si>
    <t>V0568 Hya / GSC 4875-1418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</si>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</sst>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V0568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3064</c:v>
                </c:pt>
                <c:pt idx="2">
                  <c:v>4322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49-4F2C-92F6-8C70E51B35B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3064</c:v>
                </c:pt>
                <c:pt idx="2">
                  <c:v>4322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-6.3679998638690449E-3</c:v>
                </c:pt>
                <c:pt idx="2">
                  <c:v>-8.4139998652972281E-3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49-4F2C-92F6-8C70E51B35B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3064</c:v>
                </c:pt>
                <c:pt idx="2">
                  <c:v>4322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49-4F2C-92F6-8C70E51B35B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3064</c:v>
                </c:pt>
                <c:pt idx="2">
                  <c:v>4322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49-4F2C-92F6-8C70E51B35B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3064</c:v>
                </c:pt>
                <c:pt idx="2">
                  <c:v>4322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49-4F2C-92F6-8C70E51B35B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3064</c:v>
                </c:pt>
                <c:pt idx="2">
                  <c:v>4322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49-4F2C-92F6-8C70E51B35B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3064</c:v>
                </c:pt>
                <c:pt idx="2">
                  <c:v>4322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49-4F2C-92F6-8C70E51B35B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3064</c:v>
                </c:pt>
                <c:pt idx="2">
                  <c:v>4322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-7.3909286821734373E-5</c:v>
                </c:pt>
                <c:pt idx="1">
                  <c:v>-6.1140762250427036E-3</c:v>
                </c:pt>
                <c:pt idx="2">
                  <c:v>-8.5940142173018368E-3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49-4F2C-92F6-8C70E51B35B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3064</c:v>
                </c:pt>
                <c:pt idx="2">
                  <c:v>4322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49-4F2C-92F6-8C70E51B3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712832"/>
        <c:axId val="1"/>
      </c:scatterChart>
      <c:valAx>
        <c:axId val="592712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2712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DA5CAFC-ADA5-9590-3936-23184AF86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4" t="s">
        <v>50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5">
        <v>53102.626999999862</v>
      </c>
      <c r="D7" s="29" t="s">
        <v>46</v>
      </c>
    </row>
    <row r="8" spans="1:7" x14ac:dyDescent="0.2">
      <c r="A8" t="s">
        <v>3</v>
      </c>
      <c r="C8" s="35">
        <v>0.56993700000000003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-7.3909286821734373E-5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-1.9713338571217262E-6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60355.786781365736</v>
      </c>
    </row>
    <row r="15" spans="1:7" x14ac:dyDescent="0.2">
      <c r="A15" s="11" t="s">
        <v>17</v>
      </c>
      <c r="B15" s="9"/>
      <c r="C15" s="12">
        <f ca="1">(C7+C11)+(C8+C12)*INT(MAX(F21:F3533))</f>
        <v>55565.886119985647</v>
      </c>
      <c r="D15" s="13" t="s">
        <v>38</v>
      </c>
      <c r="E15" s="14">
        <f ca="1">ROUND(2*(E14-$C$7)/$C$8,0)/2+E13</f>
        <v>12727</v>
      </c>
    </row>
    <row r="16" spans="1:7" x14ac:dyDescent="0.2">
      <c r="A16" s="15" t="s">
        <v>4</v>
      </c>
      <c r="B16" s="9"/>
      <c r="C16" s="16">
        <f ca="1">+C8+C12</f>
        <v>0.56993502866614287</v>
      </c>
      <c r="D16" s="13" t="s">
        <v>39</v>
      </c>
      <c r="E16" s="23">
        <f ca="1">ROUND(2*(E14-$C$15)/$C$16,0)/2+E13</f>
        <v>8405.5</v>
      </c>
    </row>
    <row r="17" spans="1:19" ht="13.5" thickBot="1" x14ac:dyDescent="0.25">
      <c r="A17" s="13" t="s">
        <v>29</v>
      </c>
      <c r="B17" s="9"/>
      <c r="C17" s="9">
        <f>COUNT(C21:C2191)</f>
        <v>3</v>
      </c>
      <c r="D17" s="13" t="s">
        <v>33</v>
      </c>
      <c r="E17" s="17">
        <f ca="1">+$C$15+$C$16*E16-15018.5-$C$9/24</f>
        <v>45338.37083677225</v>
      </c>
    </row>
    <row r="18" spans="1:19" ht="14.25" thickTop="1" thickBot="1" x14ac:dyDescent="0.25">
      <c r="A18" s="15" t="s">
        <v>5</v>
      </c>
      <c r="B18" s="9"/>
      <c r="C18" s="18">
        <f ca="1">+C15</f>
        <v>55565.886119985647</v>
      </c>
      <c r="D18" s="19">
        <f ca="1">+C16</f>
        <v>0.56993502866614287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2.262133550002594E-4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51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53102.626999999862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-7.3909286821734373E-5</v>
      </c>
      <c r="Q21" s="1">
        <f>+C21-15018.5</f>
        <v>38084.126999999862</v>
      </c>
      <c r="S21">
        <f ca="1">+(O21-G21)^2</f>
        <v>5.4625826784973978E-9</v>
      </c>
    </row>
    <row r="22" spans="1:19" x14ac:dyDescent="0.2">
      <c r="A22" s="32" t="s">
        <v>47</v>
      </c>
      <c r="B22" s="33" t="s">
        <v>48</v>
      </c>
      <c r="C22" s="32">
        <v>54848.907599999999</v>
      </c>
      <c r="D22" s="32">
        <v>6.9999999999999999E-4</v>
      </c>
      <c r="E22">
        <f>+(C22-C$7)/C$8</f>
        <v>3063.9888268354862</v>
      </c>
      <c r="F22">
        <f>ROUND(2*E22,0)/2</f>
        <v>3064</v>
      </c>
      <c r="G22">
        <f>+C22-(C$7+F22*C$8)</f>
        <v>-6.3679998638690449E-3</v>
      </c>
      <c r="I22">
        <f>+G22</f>
        <v>-6.3679998638690449E-3</v>
      </c>
      <c r="O22">
        <f ca="1">+C$11+C$12*$F22</f>
        <v>-6.1140762250427036E-3</v>
      </c>
      <c r="Q22" s="1">
        <f>+C22-15018.5</f>
        <v>39830.407599999999</v>
      </c>
      <c r="S22">
        <f ca="1">+(O22-G22)^2</f>
        <v>6.4477214354810228E-8</v>
      </c>
    </row>
    <row r="23" spans="1:19" x14ac:dyDescent="0.2">
      <c r="A23" s="32" t="s">
        <v>49</v>
      </c>
      <c r="B23" s="33" t="s">
        <v>48</v>
      </c>
      <c r="C23" s="32">
        <v>55565.886299999998</v>
      </c>
      <c r="D23" s="32">
        <v>2.9999999999999997E-4</v>
      </c>
      <c r="E23">
        <f>+(C23-C$7)/C$8</f>
        <v>4321.9852369650262</v>
      </c>
      <c r="F23">
        <f>ROUND(2*E23,0)/2</f>
        <v>4322</v>
      </c>
      <c r="G23">
        <f>+C23-(C$7+F23*C$8)</f>
        <v>-8.4139998652972281E-3</v>
      </c>
      <c r="I23">
        <f>+G23</f>
        <v>-8.4139998652972281E-3</v>
      </c>
      <c r="O23">
        <f ca="1">+C$11+C$12*$F23</f>
        <v>-8.5940142173018368E-3</v>
      </c>
      <c r="Q23" s="1">
        <f>+C23-15018.5</f>
        <v>40547.386299999998</v>
      </c>
      <c r="S23">
        <f ca="1">+(O23-G23)^2</f>
        <v>3.2405166927639155E-8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2024-02-15T05:52:57Z</dcterms:modified>
</cp:coreProperties>
</file>