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4BED7CD-F76F-4F17-BABB-D1A433062C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5" i="1" l="1"/>
  <c r="F35" i="1"/>
  <c r="G35" i="1" s="1"/>
  <c r="K35" i="1" s="1"/>
  <c r="Q35" i="1"/>
  <c r="E33" i="1"/>
  <c r="F33" i="1" s="1"/>
  <c r="G33" i="1" s="1"/>
  <c r="K33" i="1" s="1"/>
  <c r="Q33" i="1"/>
  <c r="E34" i="1"/>
  <c r="F34" i="1"/>
  <c r="G34" i="1" s="1"/>
  <c r="K34" i="1" s="1"/>
  <c r="Q34" i="1"/>
  <c r="E30" i="1"/>
  <c r="F30" i="1"/>
  <c r="G30" i="1"/>
  <c r="K30" i="1"/>
  <c r="Q30" i="1"/>
  <c r="E31" i="1"/>
  <c r="F31" i="1"/>
  <c r="G31" i="1"/>
  <c r="K31" i="1"/>
  <c r="Q31" i="1"/>
  <c r="E32" i="1"/>
  <c r="F32" i="1"/>
  <c r="G32" i="1"/>
  <c r="K32" i="1"/>
  <c r="Q32" i="1"/>
  <c r="E23" i="1"/>
  <c r="F23" i="1"/>
  <c r="G23" i="1"/>
  <c r="K23" i="1"/>
  <c r="E24" i="1"/>
  <c r="F24" i="1"/>
  <c r="G24" i="1"/>
  <c r="K24" i="1"/>
  <c r="E26" i="1"/>
  <c r="F26" i="1"/>
  <c r="G26" i="1"/>
  <c r="K26" i="1"/>
  <c r="E25" i="1"/>
  <c r="F25" i="1"/>
  <c r="G25" i="1"/>
  <c r="K25" i="1"/>
  <c r="E27" i="1"/>
  <c r="F27" i="1"/>
  <c r="G27" i="1"/>
  <c r="K27" i="1"/>
  <c r="E21" i="1"/>
  <c r="F21" i="1"/>
  <c r="G21" i="1"/>
  <c r="I21" i="1"/>
  <c r="E22" i="1"/>
  <c r="F22" i="1"/>
  <c r="G22" i="1"/>
  <c r="I22" i="1"/>
  <c r="E28" i="1"/>
  <c r="F28" i="1"/>
  <c r="G28" i="1"/>
  <c r="K28" i="1"/>
  <c r="E29" i="1"/>
  <c r="F29" i="1"/>
  <c r="G29" i="1"/>
  <c r="K29" i="1"/>
  <c r="Q23" i="1"/>
  <c r="Q24" i="1"/>
  <c r="Q26" i="1"/>
  <c r="Q25" i="1"/>
  <c r="Q27" i="1"/>
  <c r="Q22" i="1"/>
  <c r="Q28" i="1"/>
  <c r="Q29" i="1"/>
  <c r="C9" i="1"/>
  <c r="D9" i="1"/>
  <c r="F16" i="1"/>
  <c r="C17" i="1"/>
  <c r="Q21" i="1"/>
  <c r="C12" i="1"/>
  <c r="C11" i="1"/>
  <c r="O35" i="1" l="1"/>
  <c r="O34" i="1"/>
  <c r="O33" i="1"/>
  <c r="C16" i="1"/>
  <c r="D18" i="1" s="1"/>
  <c r="O30" i="1"/>
  <c r="O22" i="1"/>
  <c r="O28" i="1"/>
  <c r="O32" i="1"/>
  <c r="O27" i="1"/>
  <c r="O25" i="1"/>
  <c r="O31" i="1"/>
  <c r="O23" i="1"/>
  <c r="O26" i="1"/>
  <c r="O21" i="1"/>
  <c r="C15" i="1"/>
  <c r="O29" i="1"/>
  <c r="O24" i="1"/>
  <c r="F17" i="1"/>
  <c r="C18" i="1" l="1"/>
  <c r="F18" i="1"/>
  <c r="F19" i="1" s="1"/>
</calcChain>
</file>

<file path=xl/sharedStrings.xml><?xml version="1.0" encoding="utf-8"?>
<sst xmlns="http://schemas.openxmlformats.org/spreadsheetml/2006/main" count="85" uniqueCount="60">
  <si>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</si>
  <si>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</si>
  <si>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</si>
  <si>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</si>
  <si>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</si>
  <si>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</si>
  <si>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</si>
  <si>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</si>
  <si>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</si>
  <si>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</si>
  <si>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</si>
  <si>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</si>
  <si>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</si>
  <si>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</si>
  <si>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</si>
  <si>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</si>
  <si>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</si>
  <si>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</si>
  <si>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</si>
  <si>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</si>
  <si>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</si>
  <si>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</si>
  <si>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</si>
  <si>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</si>
  <si>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</si>
  <si>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</si>
  <si>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</si>
  <si>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</si>
  <si>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</si>
  <si>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</si>
  <si>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</si>
  <si>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</si>
  <si>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</si>
  <si>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</si>
  <si>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</si>
  <si>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</si>
  <si>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</si>
  <si>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</si>
  <si>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</si>
  <si>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</si>
  <si>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</si>
  <si>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V0572 Hya</t>
  </si>
  <si>
    <t>2018I</t>
  </si>
  <si>
    <t>G0217-0849</t>
  </si>
  <si>
    <t>EW</t>
  </si>
  <si>
    <t>pr_6</t>
  </si>
  <si>
    <t>V0572 Hya / GSC 0217-0849</t>
  </si>
  <si>
    <t>VSX</t>
  </si>
  <si>
    <t>GCVS</t>
  </si>
  <si>
    <t>VSB-64</t>
  </si>
  <si>
    <t>II</t>
  </si>
  <si>
    <t>Ic</t>
  </si>
  <si>
    <t>I</t>
  </si>
  <si>
    <t>IBVS 5945</t>
  </si>
  <si>
    <t>IBVS 5992</t>
  </si>
  <si>
    <t>IBVS 6029</t>
  </si>
  <si>
    <t>VSB 069</t>
  </si>
  <si>
    <t>V</t>
  </si>
  <si>
    <t>VSB, 108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</si>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</sst>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"/>
    <numFmt numFmtId="166" formatCode="0.0000"/>
    <numFmt numFmtId="167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17" fillId="0" borderId="2" applyNumberFormat="0" applyFont="0" applyFill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3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vertic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165" fontId="18" fillId="0" borderId="0" xfId="0" applyNumberFormat="1" applyFont="1" applyAlignment="1">
      <alignment horizontal="left" vertical="top"/>
    </xf>
    <xf numFmtId="0" fontId="18" fillId="0" borderId="0" xfId="0" applyFont="1" applyAlignment="1">
      <alignment horizontal="left" vertical="top"/>
    </xf>
    <xf numFmtId="166" fontId="18" fillId="0" borderId="0" xfId="0" applyNumberFormat="1" applyFont="1" applyAlignment="1">
      <alignment horizontal="left" vertical="top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7" applyFont="1"/>
    <xf numFmtId="0" fontId="20" fillId="0" borderId="0" xfId="7" applyFont="1" applyAlignment="1">
      <alignment horizontal="center"/>
    </xf>
    <xf numFmtId="0" fontId="20" fillId="0" borderId="0" xfId="7" applyFont="1" applyAlignment="1">
      <alignment horizontal="left"/>
    </xf>
    <xf numFmtId="0" fontId="21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center"/>
      <protection locked="0"/>
    </xf>
    <xf numFmtId="167" fontId="21" fillId="0" borderId="0" xfId="0" applyNumberFormat="1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>
      <alignment horizontal="center"/>
    </xf>
    <xf numFmtId="166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V0572 Hya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466165413533834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6843</c:v>
                </c:pt>
                <c:pt idx="2">
                  <c:v>12257</c:v>
                </c:pt>
                <c:pt idx="3">
                  <c:v>13281.5</c:v>
                </c:pt>
                <c:pt idx="4">
                  <c:v>13282</c:v>
                </c:pt>
                <c:pt idx="5">
                  <c:v>13575</c:v>
                </c:pt>
                <c:pt idx="6">
                  <c:v>14827.5</c:v>
                </c:pt>
                <c:pt idx="7">
                  <c:v>21259.5</c:v>
                </c:pt>
                <c:pt idx="8">
                  <c:v>21368</c:v>
                </c:pt>
                <c:pt idx="9">
                  <c:v>25311</c:v>
                </c:pt>
                <c:pt idx="10">
                  <c:v>26466.5</c:v>
                </c:pt>
                <c:pt idx="11">
                  <c:v>26466.5</c:v>
                </c:pt>
                <c:pt idx="12">
                  <c:v>27907.5</c:v>
                </c:pt>
                <c:pt idx="13">
                  <c:v>28056</c:v>
                </c:pt>
                <c:pt idx="14">
                  <c:v>28113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BE-4073-A13D-8B410030369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6843</c:v>
                </c:pt>
                <c:pt idx="2">
                  <c:v>12257</c:v>
                </c:pt>
                <c:pt idx="3">
                  <c:v>13281.5</c:v>
                </c:pt>
                <c:pt idx="4">
                  <c:v>13282</c:v>
                </c:pt>
                <c:pt idx="5">
                  <c:v>13575</c:v>
                </c:pt>
                <c:pt idx="6">
                  <c:v>14827.5</c:v>
                </c:pt>
                <c:pt idx="7">
                  <c:v>21259.5</c:v>
                </c:pt>
                <c:pt idx="8">
                  <c:v>21368</c:v>
                </c:pt>
                <c:pt idx="9">
                  <c:v>25311</c:v>
                </c:pt>
                <c:pt idx="10">
                  <c:v>26466.5</c:v>
                </c:pt>
                <c:pt idx="11">
                  <c:v>26466.5</c:v>
                </c:pt>
                <c:pt idx="12">
                  <c:v>27907.5</c:v>
                </c:pt>
                <c:pt idx="13">
                  <c:v>28056</c:v>
                </c:pt>
                <c:pt idx="14">
                  <c:v>28113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7.9980000082287006E-3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BE-4073-A13D-8B410030369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6843</c:v>
                </c:pt>
                <c:pt idx="2">
                  <c:v>12257</c:v>
                </c:pt>
                <c:pt idx="3">
                  <c:v>13281.5</c:v>
                </c:pt>
                <c:pt idx="4">
                  <c:v>13282</c:v>
                </c:pt>
                <c:pt idx="5">
                  <c:v>13575</c:v>
                </c:pt>
                <c:pt idx="6">
                  <c:v>14827.5</c:v>
                </c:pt>
                <c:pt idx="7">
                  <c:v>21259.5</c:v>
                </c:pt>
                <c:pt idx="8">
                  <c:v>21368</c:v>
                </c:pt>
                <c:pt idx="9">
                  <c:v>25311</c:v>
                </c:pt>
                <c:pt idx="10">
                  <c:v>26466.5</c:v>
                </c:pt>
                <c:pt idx="11">
                  <c:v>26466.5</c:v>
                </c:pt>
                <c:pt idx="12">
                  <c:v>27907.5</c:v>
                </c:pt>
                <c:pt idx="13">
                  <c:v>28056</c:v>
                </c:pt>
                <c:pt idx="14">
                  <c:v>28113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BE-4073-A13D-8B410030369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6843</c:v>
                </c:pt>
                <c:pt idx="2">
                  <c:v>12257</c:v>
                </c:pt>
                <c:pt idx="3">
                  <c:v>13281.5</c:v>
                </c:pt>
                <c:pt idx="4">
                  <c:v>13282</c:v>
                </c:pt>
                <c:pt idx="5">
                  <c:v>13575</c:v>
                </c:pt>
                <c:pt idx="6">
                  <c:v>14827.5</c:v>
                </c:pt>
                <c:pt idx="7">
                  <c:v>21259.5</c:v>
                </c:pt>
                <c:pt idx="8">
                  <c:v>21368</c:v>
                </c:pt>
                <c:pt idx="9">
                  <c:v>25311</c:v>
                </c:pt>
                <c:pt idx="10">
                  <c:v>26466.5</c:v>
                </c:pt>
                <c:pt idx="11">
                  <c:v>26466.5</c:v>
                </c:pt>
                <c:pt idx="12">
                  <c:v>27907.5</c:v>
                </c:pt>
                <c:pt idx="13">
                  <c:v>28056</c:v>
                </c:pt>
                <c:pt idx="14">
                  <c:v>28113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2.2501999999803957E-2</c:v>
                </c:pt>
                <c:pt idx="3">
                  <c:v>2.7259000002231915E-2</c:v>
                </c:pt>
                <c:pt idx="4">
                  <c:v>2.6852000002691057E-2</c:v>
                </c:pt>
                <c:pt idx="5">
                  <c:v>2.7350000003934838E-2</c:v>
                </c:pt>
                <c:pt idx="6">
                  <c:v>3.0015000003913883E-2</c:v>
                </c:pt>
                <c:pt idx="7">
                  <c:v>3.1066999996255618E-2</c:v>
                </c:pt>
                <c:pt idx="8">
                  <c:v>3.0948000006901566E-2</c:v>
                </c:pt>
                <c:pt idx="9">
                  <c:v>4.4846000004326925E-2</c:v>
                </c:pt>
                <c:pt idx="10">
                  <c:v>4.2369000002508983E-2</c:v>
                </c:pt>
                <c:pt idx="11">
                  <c:v>4.5368999999482185E-2</c:v>
                </c:pt>
                <c:pt idx="12">
                  <c:v>4.7694999913801439E-2</c:v>
                </c:pt>
                <c:pt idx="13">
                  <c:v>4.8715999815613031E-2</c:v>
                </c:pt>
                <c:pt idx="14">
                  <c:v>4.8618000000715256E-2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BE-4073-A13D-8B410030369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6843</c:v>
                </c:pt>
                <c:pt idx="2">
                  <c:v>12257</c:v>
                </c:pt>
                <c:pt idx="3">
                  <c:v>13281.5</c:v>
                </c:pt>
                <c:pt idx="4">
                  <c:v>13282</c:v>
                </c:pt>
                <c:pt idx="5">
                  <c:v>13575</c:v>
                </c:pt>
                <c:pt idx="6">
                  <c:v>14827.5</c:v>
                </c:pt>
                <c:pt idx="7">
                  <c:v>21259.5</c:v>
                </c:pt>
                <c:pt idx="8">
                  <c:v>21368</c:v>
                </c:pt>
                <c:pt idx="9">
                  <c:v>25311</c:v>
                </c:pt>
                <c:pt idx="10">
                  <c:v>26466.5</c:v>
                </c:pt>
                <c:pt idx="11">
                  <c:v>26466.5</c:v>
                </c:pt>
                <c:pt idx="12">
                  <c:v>27907.5</c:v>
                </c:pt>
                <c:pt idx="13">
                  <c:v>28056</c:v>
                </c:pt>
                <c:pt idx="14">
                  <c:v>28113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BE-4073-A13D-8B410030369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6843</c:v>
                </c:pt>
                <c:pt idx="2">
                  <c:v>12257</c:v>
                </c:pt>
                <c:pt idx="3">
                  <c:v>13281.5</c:v>
                </c:pt>
                <c:pt idx="4">
                  <c:v>13282</c:v>
                </c:pt>
                <c:pt idx="5">
                  <c:v>13575</c:v>
                </c:pt>
                <c:pt idx="6">
                  <c:v>14827.5</c:v>
                </c:pt>
                <c:pt idx="7">
                  <c:v>21259.5</c:v>
                </c:pt>
                <c:pt idx="8">
                  <c:v>21368</c:v>
                </c:pt>
                <c:pt idx="9">
                  <c:v>25311</c:v>
                </c:pt>
                <c:pt idx="10">
                  <c:v>26466.5</c:v>
                </c:pt>
                <c:pt idx="11">
                  <c:v>26466.5</c:v>
                </c:pt>
                <c:pt idx="12">
                  <c:v>27907.5</c:v>
                </c:pt>
                <c:pt idx="13">
                  <c:v>28056</c:v>
                </c:pt>
                <c:pt idx="14">
                  <c:v>28113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BE-4073-A13D-8B410030369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8.9999999999999998E-4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6843</c:v>
                </c:pt>
                <c:pt idx="2">
                  <c:v>12257</c:v>
                </c:pt>
                <c:pt idx="3">
                  <c:v>13281.5</c:v>
                </c:pt>
                <c:pt idx="4">
                  <c:v>13282</c:v>
                </c:pt>
                <c:pt idx="5">
                  <c:v>13575</c:v>
                </c:pt>
                <c:pt idx="6">
                  <c:v>14827.5</c:v>
                </c:pt>
                <c:pt idx="7">
                  <c:v>21259.5</c:v>
                </c:pt>
                <c:pt idx="8">
                  <c:v>21368</c:v>
                </c:pt>
                <c:pt idx="9">
                  <c:v>25311</c:v>
                </c:pt>
                <c:pt idx="10">
                  <c:v>26466.5</c:v>
                </c:pt>
                <c:pt idx="11">
                  <c:v>26466.5</c:v>
                </c:pt>
                <c:pt idx="12">
                  <c:v>27907.5</c:v>
                </c:pt>
                <c:pt idx="13">
                  <c:v>28056</c:v>
                </c:pt>
                <c:pt idx="14">
                  <c:v>28113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BE-4073-A13D-8B410030369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6843</c:v>
                </c:pt>
                <c:pt idx="2">
                  <c:v>12257</c:v>
                </c:pt>
                <c:pt idx="3">
                  <c:v>13281.5</c:v>
                </c:pt>
                <c:pt idx="4">
                  <c:v>13282</c:v>
                </c:pt>
                <c:pt idx="5">
                  <c:v>13575</c:v>
                </c:pt>
                <c:pt idx="6">
                  <c:v>14827.5</c:v>
                </c:pt>
                <c:pt idx="7">
                  <c:v>21259.5</c:v>
                </c:pt>
                <c:pt idx="8">
                  <c:v>21368</c:v>
                </c:pt>
                <c:pt idx="9">
                  <c:v>25311</c:v>
                </c:pt>
                <c:pt idx="10">
                  <c:v>26466.5</c:v>
                </c:pt>
                <c:pt idx="11">
                  <c:v>26466.5</c:v>
                </c:pt>
                <c:pt idx="12">
                  <c:v>27907.5</c:v>
                </c:pt>
                <c:pt idx="13">
                  <c:v>28056</c:v>
                </c:pt>
                <c:pt idx="14">
                  <c:v>28113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1.6853625367511567E-3</c:v>
                </c:pt>
                <c:pt idx="1">
                  <c:v>1.2876994973745925E-2</c:v>
                </c:pt>
                <c:pt idx="2">
                  <c:v>2.1731517553592435E-2</c:v>
                </c:pt>
                <c:pt idx="3">
                  <c:v>2.3407073220946102E-2</c:v>
                </c:pt>
                <c:pt idx="4">
                  <c:v>2.3407890964073166E-2</c:v>
                </c:pt>
                <c:pt idx="5">
                  <c:v>2.3887088436532537E-2</c:v>
                </c:pt>
                <c:pt idx="6">
                  <c:v>2.5935534969827281E-2</c:v>
                </c:pt>
                <c:pt idx="7">
                  <c:v>3.6454982556375637E-2</c:v>
                </c:pt>
                <c:pt idx="8">
                  <c:v>3.6632432814948462E-2</c:v>
                </c:pt>
                <c:pt idx="9">
                  <c:v>4.308115511497336E-2</c:v>
                </c:pt>
                <c:pt idx="10">
                  <c:v>4.4970959481617737E-2</c:v>
                </c:pt>
                <c:pt idx="11">
                  <c:v>4.4970959481617737E-2</c:v>
                </c:pt>
                <c:pt idx="12">
                  <c:v>4.7327695173815534E-2</c:v>
                </c:pt>
                <c:pt idx="13">
                  <c:v>4.757056488255347E-2</c:v>
                </c:pt>
                <c:pt idx="14">
                  <c:v>4.7663787599038734E-2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BE-4073-A13D-8B410030369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6843</c:v>
                </c:pt>
                <c:pt idx="2">
                  <c:v>12257</c:v>
                </c:pt>
                <c:pt idx="3">
                  <c:v>13281.5</c:v>
                </c:pt>
                <c:pt idx="4">
                  <c:v>13282</c:v>
                </c:pt>
                <c:pt idx="5">
                  <c:v>13575</c:v>
                </c:pt>
                <c:pt idx="6">
                  <c:v>14827.5</c:v>
                </c:pt>
                <c:pt idx="7">
                  <c:v>21259.5</c:v>
                </c:pt>
                <c:pt idx="8">
                  <c:v>21368</c:v>
                </c:pt>
                <c:pt idx="9">
                  <c:v>25311</c:v>
                </c:pt>
                <c:pt idx="10">
                  <c:v>26466.5</c:v>
                </c:pt>
                <c:pt idx="11">
                  <c:v>26466.5</c:v>
                </c:pt>
                <c:pt idx="12">
                  <c:v>27907.5</c:v>
                </c:pt>
                <c:pt idx="13">
                  <c:v>28056</c:v>
                </c:pt>
                <c:pt idx="14">
                  <c:v>28113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EBE-4073-A13D-8B4100303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348264"/>
        <c:axId val="1"/>
      </c:scatterChart>
      <c:valAx>
        <c:axId val="613348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348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203007518796993"/>
          <c:y val="0.92397660818713445"/>
          <c:w val="0.7142857142857143"/>
          <c:h val="5.847953216374268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E07C50F8-D0A9-22F2-2B57-8CFBF4E68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C7" sqref="C7:C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8" ht="20.25" x14ac:dyDescent="0.3">
      <c r="A1" s="1" t="s">
        <v>46</v>
      </c>
      <c r="F1" s="37" t="s">
        <v>41</v>
      </c>
      <c r="G1" s="30" t="s">
        <v>42</v>
      </c>
      <c r="H1" s="38"/>
      <c r="I1" s="39" t="s">
        <v>43</v>
      </c>
      <c r="J1" s="37" t="s">
        <v>41</v>
      </c>
      <c r="K1" s="40">
        <v>8.5650999999999993</v>
      </c>
      <c r="L1" s="32">
        <v>2.3024</v>
      </c>
      <c r="M1" s="33">
        <v>51914.930999999997</v>
      </c>
      <c r="N1" s="33">
        <v>0.27541399999999999</v>
      </c>
      <c r="O1" s="31" t="s">
        <v>44</v>
      </c>
      <c r="P1" s="32">
        <v>11.07</v>
      </c>
      <c r="Q1" s="32">
        <v>11.57</v>
      </c>
      <c r="R1" s="41" t="s">
        <v>45</v>
      </c>
    </row>
    <row r="2" spans="1:18" x14ac:dyDescent="0.2">
      <c r="A2" t="s">
        <v>23</v>
      </c>
      <c r="B2" t="s">
        <v>44</v>
      </c>
      <c r="C2" s="29"/>
      <c r="D2" s="3"/>
    </row>
    <row r="3" spans="1:18" ht="13.5" thickBot="1" x14ac:dyDescent="0.25"/>
    <row r="4" spans="1:18" ht="14.25" thickTop="1" thickBot="1" x14ac:dyDescent="0.25">
      <c r="A4" s="5" t="s">
        <v>0</v>
      </c>
      <c r="C4" s="26">
        <v>53799.597000000002</v>
      </c>
      <c r="D4" s="27">
        <v>0.27541599999999999</v>
      </c>
    </row>
    <row r="5" spans="1:18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8" x14ac:dyDescent="0.2">
      <c r="A6" s="5" t="s">
        <v>1</v>
      </c>
    </row>
    <row r="7" spans="1:18" x14ac:dyDescent="0.2">
      <c r="A7" t="s">
        <v>2</v>
      </c>
      <c r="C7" s="61">
        <v>51914.930999999997</v>
      </c>
      <c r="D7" s="28" t="s">
        <v>47</v>
      </c>
    </row>
    <row r="8" spans="1:18" x14ac:dyDescent="0.2">
      <c r="A8" t="s">
        <v>3</v>
      </c>
      <c r="C8" s="61">
        <v>0.27541399999999999</v>
      </c>
      <c r="D8" s="28" t="s">
        <v>47</v>
      </c>
    </row>
    <row r="9" spans="1:18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8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8" x14ac:dyDescent="0.2">
      <c r="A11" s="10" t="s">
        <v>15</v>
      </c>
      <c r="B11" s="10"/>
      <c r="C11" s="21">
        <f ca="1">INTERCEPT(INDIRECT($D$9):G992,INDIRECT($C$9):F992)</f>
        <v>1.6853625367511567E-3</v>
      </c>
      <c r="D11" s="3"/>
      <c r="E11" s="10"/>
    </row>
    <row r="12" spans="1:18" x14ac:dyDescent="0.2">
      <c r="A12" s="10" t="s">
        <v>16</v>
      </c>
      <c r="B12" s="10"/>
      <c r="C12" s="21">
        <f ca="1">SLOPE(INDIRECT($D$9):G992,INDIRECT($C$9):F992)</f>
        <v>1.6354862541275417E-6</v>
      </c>
      <c r="D12" s="3"/>
      <c r="E12" s="10"/>
    </row>
    <row r="13" spans="1:18" x14ac:dyDescent="0.2">
      <c r="A13" s="10" t="s">
        <v>18</v>
      </c>
      <c r="B13" s="10"/>
      <c r="C13" s="3" t="s">
        <v>13</v>
      </c>
    </row>
    <row r="14" spans="1:18" x14ac:dyDescent="0.2">
      <c r="A14" s="10"/>
      <c r="B14" s="10"/>
      <c r="C14" s="10"/>
    </row>
    <row r="15" spans="1:18" x14ac:dyDescent="0.2">
      <c r="A15" s="12" t="s">
        <v>17</v>
      </c>
      <c r="B15" s="10"/>
      <c r="C15" s="13">
        <f ca="1">(C7+C11)+(C8+C12)*INT(MAX(F21:F3533))</f>
        <v>59657.692445787594</v>
      </c>
      <c r="E15" s="14" t="s">
        <v>34</v>
      </c>
      <c r="F15" s="34">
        <v>1</v>
      </c>
    </row>
    <row r="16" spans="1:18" x14ac:dyDescent="0.2">
      <c r="A16" s="16" t="s">
        <v>4</v>
      </c>
      <c r="B16" s="10"/>
      <c r="C16" s="17">
        <f ca="1">+C8+C12</f>
        <v>0.27541563548625414</v>
      </c>
      <c r="E16" s="14" t="s">
        <v>30</v>
      </c>
      <c r="F16" s="35">
        <f ca="1">NOW()+15018.5+$C$5/24</f>
        <v>60355.787891319444</v>
      </c>
    </row>
    <row r="17" spans="1:21" ht="13.5" thickBot="1" x14ac:dyDescent="0.25">
      <c r="A17" s="14" t="s">
        <v>27</v>
      </c>
      <c r="B17" s="10"/>
      <c r="C17" s="10">
        <f>COUNT(C21:C2191)</f>
        <v>15</v>
      </c>
      <c r="E17" s="14" t="s">
        <v>35</v>
      </c>
      <c r="F17" s="15">
        <f ca="1">ROUND(2*(F16-$C$7)/$C$8,0)/2+F15</f>
        <v>30649</v>
      </c>
    </row>
    <row r="18" spans="1:21" ht="14.25" thickTop="1" thickBot="1" x14ac:dyDescent="0.25">
      <c r="A18" s="16" t="s">
        <v>5</v>
      </c>
      <c r="B18" s="10"/>
      <c r="C18" s="19">
        <f ca="1">+C15</f>
        <v>59657.692445787594</v>
      </c>
      <c r="D18" s="20">
        <f ca="1">+C16</f>
        <v>0.27541563548625414</v>
      </c>
      <c r="E18" s="14" t="s">
        <v>36</v>
      </c>
      <c r="F18" s="23">
        <f ca="1">ROUND(2*(F16-$C$15)/$C$16,0)/2+F15</f>
        <v>2535.5</v>
      </c>
    </row>
    <row r="19" spans="1:21" ht="13.5" thickTop="1" x14ac:dyDescent="0.2">
      <c r="E19" s="14" t="s">
        <v>31</v>
      </c>
      <c r="F19" s="18">
        <f ca="1">+$C$15+$C$16*F18-15018.5-$C$5/24</f>
        <v>45337.904622896327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47</v>
      </c>
      <c r="C21" s="8">
        <v>51914.930999999997</v>
      </c>
      <c r="D21" s="8" t="s">
        <v>13</v>
      </c>
      <c r="E21">
        <f t="shared" ref="E21:E29" si="0">+(C21-C$7)/C$8</f>
        <v>0</v>
      </c>
      <c r="F21">
        <f t="shared" ref="F21:F32" si="1">ROUND(2*E21,0)/2</f>
        <v>0</v>
      </c>
      <c r="G21">
        <f t="shared" ref="G21:G29" si="2">+C21-(C$7+F21*C$8)</f>
        <v>0</v>
      </c>
      <c r="I21">
        <f>+G21</f>
        <v>0</v>
      </c>
      <c r="O21">
        <f t="shared" ref="O21:O29" ca="1" si="3">+C$11+C$12*$F21</f>
        <v>1.6853625367511567E-3</v>
      </c>
      <c r="Q21" s="2">
        <f t="shared" ref="Q21:Q29" si="4">+C21-15018.5</f>
        <v>36896.430999999997</v>
      </c>
    </row>
    <row r="22" spans="1:21" x14ac:dyDescent="0.2">
      <c r="A22" t="s">
        <v>48</v>
      </c>
      <c r="C22" s="8">
        <v>53799.597000000002</v>
      </c>
      <c r="D22" s="8"/>
      <c r="E22">
        <f t="shared" si="0"/>
        <v>6843.029039918104</v>
      </c>
      <c r="F22">
        <f t="shared" si="1"/>
        <v>6843</v>
      </c>
      <c r="G22">
        <f t="shared" si="2"/>
        <v>7.9980000082287006E-3</v>
      </c>
      <c r="I22">
        <f>+G22</f>
        <v>7.9980000082287006E-3</v>
      </c>
      <c r="O22">
        <f t="shared" ca="1" si="3"/>
        <v>1.2876994973745925E-2</v>
      </c>
      <c r="Q22" s="2">
        <f t="shared" si="4"/>
        <v>38781.097000000002</v>
      </c>
    </row>
    <row r="23" spans="1:21" x14ac:dyDescent="0.2">
      <c r="A23" s="47" t="s">
        <v>53</v>
      </c>
      <c r="B23" s="48" t="s">
        <v>52</v>
      </c>
      <c r="C23" s="47">
        <v>55290.702899999997</v>
      </c>
      <c r="D23" s="47">
        <v>5.0000000000000001E-4</v>
      </c>
      <c r="E23">
        <f t="shared" si="0"/>
        <v>12257.081702455213</v>
      </c>
      <c r="F23">
        <f t="shared" si="1"/>
        <v>12257</v>
      </c>
      <c r="G23">
        <f t="shared" si="2"/>
        <v>2.2501999999803957E-2</v>
      </c>
      <c r="K23">
        <f t="shared" ref="K23:K29" si="5">+G23</f>
        <v>2.2501999999803957E-2</v>
      </c>
      <c r="O23">
        <f t="shared" ca="1" si="3"/>
        <v>2.1731517553592435E-2</v>
      </c>
      <c r="Q23" s="2">
        <f t="shared" si="4"/>
        <v>40272.202899999997</v>
      </c>
    </row>
    <row r="24" spans="1:21" x14ac:dyDescent="0.2">
      <c r="A24" s="47" t="s">
        <v>54</v>
      </c>
      <c r="B24" s="48" t="s">
        <v>50</v>
      </c>
      <c r="C24" s="47">
        <v>55572.869299999998</v>
      </c>
      <c r="D24" s="47">
        <v>5.0000000000000001E-4</v>
      </c>
      <c r="E24">
        <f t="shared" si="0"/>
        <v>13281.598974634557</v>
      </c>
      <c r="F24">
        <f t="shared" si="1"/>
        <v>13281.5</v>
      </c>
      <c r="G24">
        <f t="shared" si="2"/>
        <v>2.7259000002231915E-2</v>
      </c>
      <c r="K24">
        <f t="shared" si="5"/>
        <v>2.7259000002231915E-2</v>
      </c>
      <c r="O24">
        <f t="shared" ca="1" si="3"/>
        <v>2.3407073220946102E-2</v>
      </c>
      <c r="Q24" s="2">
        <f t="shared" si="4"/>
        <v>40554.369299999998</v>
      </c>
    </row>
    <row r="25" spans="1:21" x14ac:dyDescent="0.2">
      <c r="A25" s="47" t="s">
        <v>54</v>
      </c>
      <c r="B25" s="48" t="s">
        <v>52</v>
      </c>
      <c r="C25" s="47">
        <v>55573.006600000001</v>
      </c>
      <c r="D25" s="47">
        <v>8.9999999999999998E-4</v>
      </c>
      <c r="E25">
        <f t="shared" si="0"/>
        <v>13282.097496859287</v>
      </c>
      <c r="F25">
        <f t="shared" si="1"/>
        <v>13282</v>
      </c>
      <c r="G25">
        <f t="shared" si="2"/>
        <v>2.6852000002691057E-2</v>
      </c>
      <c r="K25">
        <f t="shared" si="5"/>
        <v>2.6852000002691057E-2</v>
      </c>
      <c r="O25">
        <f t="shared" ca="1" si="3"/>
        <v>2.3407890964073166E-2</v>
      </c>
      <c r="Q25" s="2">
        <f t="shared" si="4"/>
        <v>40554.506600000001</v>
      </c>
    </row>
    <row r="26" spans="1:21" x14ac:dyDescent="0.2">
      <c r="A26" s="47" t="s">
        <v>54</v>
      </c>
      <c r="B26" s="48" t="s">
        <v>52</v>
      </c>
      <c r="C26" s="47">
        <v>55653.703399999999</v>
      </c>
      <c r="D26" s="47">
        <v>5.0000000000000001E-4</v>
      </c>
      <c r="E26">
        <f t="shared" si="0"/>
        <v>13575.099305046228</v>
      </c>
      <c r="F26">
        <f t="shared" si="1"/>
        <v>13575</v>
      </c>
      <c r="G26">
        <f t="shared" si="2"/>
        <v>2.7350000003934838E-2</v>
      </c>
      <c r="K26">
        <f t="shared" si="5"/>
        <v>2.7350000003934838E-2</v>
      </c>
      <c r="O26">
        <f t="shared" ca="1" si="3"/>
        <v>2.3887088436532537E-2</v>
      </c>
      <c r="Q26" s="2">
        <f t="shared" si="4"/>
        <v>40635.203399999999</v>
      </c>
    </row>
    <row r="27" spans="1:21" x14ac:dyDescent="0.2">
      <c r="A27" s="49" t="s">
        <v>55</v>
      </c>
      <c r="B27" s="50" t="s">
        <v>50</v>
      </c>
      <c r="C27" s="49">
        <v>55998.662100000001</v>
      </c>
      <c r="D27" s="49">
        <v>2.9999999999999997E-4</v>
      </c>
      <c r="E27">
        <f t="shared" si="0"/>
        <v>14827.608981388037</v>
      </c>
      <c r="F27">
        <f t="shared" si="1"/>
        <v>14827.5</v>
      </c>
      <c r="G27">
        <f t="shared" si="2"/>
        <v>3.0015000003913883E-2</v>
      </c>
      <c r="K27">
        <f t="shared" si="5"/>
        <v>3.0015000003913883E-2</v>
      </c>
      <c r="O27">
        <f t="shared" ca="1" si="3"/>
        <v>2.5935534969827281E-2</v>
      </c>
      <c r="Q27" s="2">
        <f t="shared" si="4"/>
        <v>40980.162100000001</v>
      </c>
    </row>
    <row r="28" spans="1:21" x14ac:dyDescent="0.2">
      <c r="A28" s="42" t="s">
        <v>49</v>
      </c>
      <c r="B28" s="43" t="s">
        <v>50</v>
      </c>
      <c r="C28" s="44">
        <v>57770.125999999997</v>
      </c>
      <c r="D28" s="45" t="s">
        <v>51</v>
      </c>
      <c r="E28">
        <f t="shared" si="0"/>
        <v>21259.612801092175</v>
      </c>
      <c r="F28">
        <f t="shared" si="1"/>
        <v>21259.5</v>
      </c>
      <c r="G28">
        <f t="shared" si="2"/>
        <v>3.1066999996255618E-2</v>
      </c>
      <c r="K28">
        <f t="shared" si="5"/>
        <v>3.1066999996255618E-2</v>
      </c>
      <c r="O28">
        <f t="shared" ca="1" si="3"/>
        <v>3.6454982556375637E-2</v>
      </c>
      <c r="Q28" s="2">
        <f t="shared" si="4"/>
        <v>42751.625999999997</v>
      </c>
    </row>
    <row r="29" spans="1:21" x14ac:dyDescent="0.2">
      <c r="A29" s="42" t="s">
        <v>49</v>
      </c>
      <c r="B29" s="43" t="s">
        <v>52</v>
      </c>
      <c r="C29" s="46">
        <v>57800.008300000001</v>
      </c>
      <c r="D29" s="45" t="s">
        <v>51</v>
      </c>
      <c r="E29">
        <f t="shared" si="0"/>
        <v>21368.112369015391</v>
      </c>
      <c r="F29">
        <f t="shared" si="1"/>
        <v>21368</v>
      </c>
      <c r="G29">
        <f t="shared" si="2"/>
        <v>3.0948000006901566E-2</v>
      </c>
      <c r="K29">
        <f t="shared" si="5"/>
        <v>3.0948000006901566E-2</v>
      </c>
      <c r="O29">
        <f t="shared" ca="1" si="3"/>
        <v>3.6632432814948462E-2</v>
      </c>
      <c r="Q29" s="2">
        <f t="shared" si="4"/>
        <v>42781.508300000001</v>
      </c>
    </row>
    <row r="30" spans="1:21" x14ac:dyDescent="0.2">
      <c r="A30" s="51" t="s">
        <v>56</v>
      </c>
      <c r="B30" s="52" t="s">
        <v>52</v>
      </c>
      <c r="C30" s="53">
        <v>58885.979599999999</v>
      </c>
      <c r="D30" s="53" t="s">
        <v>57</v>
      </c>
      <c r="E30">
        <f>+(C30-C$7)/C$8</f>
        <v>25311.16283122863</v>
      </c>
      <c r="F30">
        <f t="shared" si="1"/>
        <v>25311</v>
      </c>
      <c r="G30">
        <f>+C30-(C$7+F30*C$8)</f>
        <v>4.4846000004326925E-2</v>
      </c>
      <c r="K30">
        <f>+G30</f>
        <v>4.4846000004326925E-2</v>
      </c>
      <c r="O30">
        <f ca="1">+C$11+C$12*$F30</f>
        <v>4.308115511497336E-2</v>
      </c>
      <c r="Q30" s="2">
        <f>+C30-15018.5</f>
        <v>43867.479599999999</v>
      </c>
    </row>
    <row r="31" spans="1:21" x14ac:dyDescent="0.2">
      <c r="A31" s="51" t="s">
        <v>56</v>
      </c>
      <c r="B31" s="52" t="s">
        <v>50</v>
      </c>
      <c r="C31" s="53">
        <v>59204.218000000001</v>
      </c>
      <c r="D31" s="53" t="s">
        <v>57</v>
      </c>
      <c r="E31">
        <f>+(C31-C$7)/C$8</f>
        <v>26466.653837495567</v>
      </c>
      <c r="F31">
        <f t="shared" si="1"/>
        <v>26466.5</v>
      </c>
      <c r="G31">
        <f>+C31-(C$7+F31*C$8)</f>
        <v>4.2369000002508983E-2</v>
      </c>
      <c r="K31">
        <f>+G31</f>
        <v>4.2369000002508983E-2</v>
      </c>
      <c r="O31">
        <f ca="1">+C$11+C$12*$F31</f>
        <v>4.4970959481617737E-2</v>
      </c>
      <c r="Q31" s="2">
        <f>+C31-15018.5</f>
        <v>44185.718000000001</v>
      </c>
    </row>
    <row r="32" spans="1:21" x14ac:dyDescent="0.2">
      <c r="A32" s="51" t="s">
        <v>56</v>
      </c>
      <c r="B32" s="52" t="s">
        <v>50</v>
      </c>
      <c r="C32" s="53">
        <v>59204.220999999998</v>
      </c>
      <c r="D32" s="53" t="s">
        <v>51</v>
      </c>
      <c r="E32">
        <f>+(C32-C$7)/C$8</f>
        <v>26466.664730188011</v>
      </c>
      <c r="F32">
        <f t="shared" si="1"/>
        <v>26466.5</v>
      </c>
      <c r="G32">
        <f>+C32-(C$7+F32*C$8)</f>
        <v>4.5368999999482185E-2</v>
      </c>
      <c r="K32">
        <f>+G32</f>
        <v>4.5368999999482185E-2</v>
      </c>
      <c r="O32">
        <f ca="1">+C$11+C$12*$F32</f>
        <v>4.4970959481617737E-2</v>
      </c>
      <c r="Q32" s="2">
        <f>+C32-15018.5</f>
        <v>44185.720999999998</v>
      </c>
    </row>
    <row r="33" spans="1:17" x14ac:dyDescent="0.2">
      <c r="A33" s="54" t="s">
        <v>58</v>
      </c>
      <c r="B33" s="55" t="s">
        <v>50</v>
      </c>
      <c r="C33" s="56">
        <v>59601.094899999909</v>
      </c>
      <c r="D33" s="8"/>
      <c r="E33">
        <f t="shared" ref="E33:E34" si="6">+(C33-C$7)/C$8</f>
        <v>27907.67317565524</v>
      </c>
      <c r="F33">
        <f t="shared" ref="F33:F34" si="7">ROUND(2*E33,0)/2</f>
        <v>27907.5</v>
      </c>
      <c r="G33">
        <f t="shared" ref="G33:G34" si="8">+C33-(C$7+F33*C$8)</f>
        <v>4.7694999913801439E-2</v>
      </c>
      <c r="K33">
        <f t="shared" ref="K33:K34" si="9">+G33</f>
        <v>4.7694999913801439E-2</v>
      </c>
      <c r="O33">
        <f t="shared" ref="O33:O34" ca="1" si="10">+C$11+C$12*$F33</f>
        <v>4.7327695173815534E-2</v>
      </c>
      <c r="Q33" s="2">
        <f t="shared" ref="Q33:Q34" si="11">+C33-15018.5</f>
        <v>44582.594899999909</v>
      </c>
    </row>
    <row r="34" spans="1:17" x14ac:dyDescent="0.2">
      <c r="A34" s="54" t="s">
        <v>58</v>
      </c>
      <c r="B34" s="55" t="s">
        <v>52</v>
      </c>
      <c r="C34" s="56">
        <v>59641.994899999816</v>
      </c>
      <c r="D34" s="8"/>
      <c r="E34">
        <f t="shared" si="6"/>
        <v>28056.176882801235</v>
      </c>
      <c r="F34">
        <f t="shared" si="7"/>
        <v>28056</v>
      </c>
      <c r="G34">
        <f t="shared" si="8"/>
        <v>4.8715999815613031E-2</v>
      </c>
      <c r="K34">
        <f t="shared" si="9"/>
        <v>4.8715999815613031E-2</v>
      </c>
      <c r="O34">
        <f t="shared" ca="1" si="10"/>
        <v>4.757056488255347E-2</v>
      </c>
      <c r="Q34" s="2">
        <f t="shared" si="11"/>
        <v>44623.494899999816</v>
      </c>
    </row>
    <row r="35" spans="1:17" x14ac:dyDescent="0.2">
      <c r="A35" s="57" t="s">
        <v>59</v>
      </c>
      <c r="B35" s="58" t="s">
        <v>52</v>
      </c>
      <c r="C35" s="59">
        <v>59657.693399999996</v>
      </c>
      <c r="D35" s="60">
        <v>2.9999999999999997E-4</v>
      </c>
      <c r="E35">
        <f t="shared" ref="E35" si="12">+(C35-C$7)/C$8</f>
        <v>28113.176526973937</v>
      </c>
      <c r="F35">
        <f t="shared" ref="F35" si="13">ROUND(2*E35,0)/2</f>
        <v>28113</v>
      </c>
      <c r="G35">
        <f t="shared" ref="G35" si="14">+C35-(C$7+F35*C$8)</f>
        <v>4.8618000000715256E-2</v>
      </c>
      <c r="K35">
        <f t="shared" ref="K35" si="15">+G35</f>
        <v>4.8618000000715256E-2</v>
      </c>
      <c r="O35">
        <f t="shared" ref="O35" ca="1" si="16">+C$11+C$12*$F35</f>
        <v>4.7663787599038734E-2</v>
      </c>
      <c r="Q35" s="2">
        <f t="shared" ref="Q35" si="17">+C35-15018.5</f>
        <v>44639.193399999996</v>
      </c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30:D32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2024-02-15T05:54:33Z</dcterms:modified>
</cp:coreProperties>
</file>