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E7C8F4-DEF8-4B65-8922-4198ADADC11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G21" i="1"/>
  <c r="Q21" i="1"/>
  <c r="H21" i="1"/>
  <c r="C11" i="1"/>
  <c r="E15" i="1" l="1"/>
  <c r="C12" i="1"/>
  <c r="C16" i="1" l="1"/>
  <c r="D18" i="1" s="1"/>
  <c r="O21" i="1"/>
  <c r="S21" i="1" s="1"/>
  <c r="O23" i="1"/>
  <c r="S23" i="1" s="1"/>
  <c r="C15" i="1"/>
  <c r="O24" i="1"/>
  <c r="S24" i="1" s="1"/>
  <c r="O22" i="1"/>
  <c r="S22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<sst xmlns="http://schemas.openxmlformats.org/spreadsheetml/2006/main" count="61" uniqueCount="55">
  <si>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</si>
  <si>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</si>
  <si>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</si>
  <si>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</si>
  <si>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</si>
  <si>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</si>
  <si>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</si>
  <si>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</si>
  <si>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</si>
  <si>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</si>
  <si>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</si>
  <si>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</si>
  <si>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</si>
  <si>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</si>
  <si>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</si>
  <si>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</si>
  <si>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</si>
  <si>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</si>
  <si>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</si>
  <si>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</si>
  <si>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</si>
  <si>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</si>
  <si>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</si>
  <si>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</si>
  <si>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</si>
  <si>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</si>
  <si>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</si>
  <si>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</si>
  <si>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</si>
  <si>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</si>
  <si>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</si>
  <si>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</si>
  <si>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</si>
  <si>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</si>
  <si>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</si>
  <si>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</si>
  <si>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</si>
  <si>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</si>
  <si>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</si>
  <si>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</si>
  <si>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</si>
  <si>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</si>
  <si>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Hya</t>
  </si>
  <si>
    <t>G0230-1627</t>
  </si>
  <si>
    <t>G0230-1627_Hya.xls</t>
  </si>
  <si>
    <t>ESD</t>
  </si>
  <si>
    <t>VSX</t>
  </si>
  <si>
    <t>IBVS 5894</t>
  </si>
  <si>
    <t>I</t>
  </si>
  <si>
    <t>IBVS 5992</t>
  </si>
  <si>
    <t>IBVS 6029</t>
  </si>
  <si>
    <t>II</t>
  </si>
  <si>
    <t>IBVS 6063</t>
  </si>
  <si>
    <t>V0578 Hya / GSC 0230-1627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</si>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</sst>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V0578 Hya - O-C Diagr.</a:t>
            </a:r>
          </a:p>
        </c:rich>
      </c:tx>
      <c:layout>
        <c:manualLayout>
          <c:xMode val="edge"/>
          <c:yMode val="edge"/>
          <c:x val="0.4210526315789473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7-47A5-9977-90B826A1EA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1.3447999997879378E-2</c:v>
                </c:pt>
                <c:pt idx="2">
                  <c:v>2.8055999995558523E-2</c:v>
                </c:pt>
                <c:pt idx="3">
                  <c:v>3.4072000002197456E-2</c:v>
                </c:pt>
                <c:pt idx="4">
                  <c:v>3.7975999999616761E-2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7-47A5-9977-90B826A1EA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7-47A5-9977-90B826A1EA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7-47A5-9977-90B826A1EA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7-47A5-9977-90B826A1EA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7-47A5-9977-90B826A1EA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7-47A5-9977-90B826A1EA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-5.7963888262871702E-4</c:v>
                </c:pt>
                <c:pt idx="1">
                  <c:v>1.4594354750018858E-2</c:v>
                </c:pt>
                <c:pt idx="2">
                  <c:v>2.7897115984021552E-2</c:v>
                </c:pt>
                <c:pt idx="3">
                  <c:v>3.3451273967272044E-2</c:v>
                </c:pt>
                <c:pt idx="4">
                  <c:v>3.81888941765684E-2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7-47A5-9977-90B826A1EA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892</c:v>
                </c:pt>
                <c:pt idx="2">
                  <c:v>1674</c:v>
                </c:pt>
                <c:pt idx="3">
                  <c:v>2000.5</c:v>
                </c:pt>
                <c:pt idx="4">
                  <c:v>2279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87-47A5-9977-90B826A1E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10576"/>
        <c:axId val="1"/>
      </c:scatterChart>
      <c:valAx>
        <c:axId val="69071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10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486D0F-6DBD-44C4-C268-142B1CDFD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  <c r="E1" t="s">
        <v>44</v>
      </c>
    </row>
    <row r="2" spans="1:7" x14ac:dyDescent="0.2">
      <c r="A2" t="s">
        <v>24</v>
      </c>
      <c r="B2" t="s">
        <v>45</v>
      </c>
      <c r="C2" s="30" t="s">
        <v>41</v>
      </c>
      <c r="D2" s="2" t="s">
        <v>42</v>
      </c>
      <c r="E2" s="31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53894.472999999998</v>
      </c>
      <c r="D7" s="29" t="s">
        <v>46</v>
      </c>
    </row>
    <row r="8" spans="1:7" x14ac:dyDescent="0.2">
      <c r="A8" t="s">
        <v>3</v>
      </c>
      <c r="C8" s="40">
        <v>1.0598559999999999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-5.7963888262871702E-4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1.7011203624044367E-5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60355.791529513888</v>
      </c>
    </row>
    <row r="15" spans="1:7" x14ac:dyDescent="0.2">
      <c r="A15" s="11" t="s">
        <v>17</v>
      </c>
      <c r="B15" s="9"/>
      <c r="C15" s="12">
        <f ca="1">(C7+C11)+(C8+C12)*INT(MAX(F21:F3533))</f>
        <v>56309.923012894178</v>
      </c>
      <c r="D15" s="13" t="s">
        <v>38</v>
      </c>
      <c r="E15" s="14">
        <f ca="1">ROUND(2*(E14-$C$7)/$C$8,0)/2+E13</f>
        <v>6097.5</v>
      </c>
    </row>
    <row r="16" spans="1:7" x14ac:dyDescent="0.2">
      <c r="A16" s="15" t="s">
        <v>4</v>
      </c>
      <c r="B16" s="9"/>
      <c r="C16" s="16">
        <f ca="1">+C8+C12</f>
        <v>1.0598730112036239</v>
      </c>
      <c r="D16" s="13" t="s">
        <v>39</v>
      </c>
      <c r="E16" s="23">
        <f ca="1">ROUND(2*(E14-$C$15)/$C$16,0)/2+E13</f>
        <v>3818.5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45338.94393950855</v>
      </c>
    </row>
    <row r="18" spans="1:19" ht="14.25" thickTop="1" thickBot="1" x14ac:dyDescent="0.25">
      <c r="A18" s="15" t="s">
        <v>5</v>
      </c>
      <c r="B18" s="9"/>
      <c r="C18" s="18">
        <f ca="1">+C15</f>
        <v>56309.923012894178</v>
      </c>
      <c r="D18" s="19">
        <f ca="1">+C16</f>
        <v>1.0598730112036239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7.2559963515427277E-4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53894.472999999998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-5.7963888262871702E-4</v>
      </c>
      <c r="Q21" s="1">
        <f>+C21-15018.5</f>
        <v>38875.972999999998</v>
      </c>
      <c r="S21">
        <f ca="1">+(O21-G21)^2</f>
        <v>3.3598123425506756E-7</v>
      </c>
    </row>
    <row r="22" spans="1:19" x14ac:dyDescent="0.2">
      <c r="A22" s="32" t="s">
        <v>47</v>
      </c>
      <c r="B22" s="33" t="s">
        <v>48</v>
      </c>
      <c r="C22" s="32">
        <v>54839.877999999997</v>
      </c>
      <c r="D22" s="32">
        <v>6.9999999999999999E-4</v>
      </c>
      <c r="E22">
        <f>+(C22-C$7)/C$8</f>
        <v>892.01268851617476</v>
      </c>
      <c r="F22">
        <f>ROUND(2*E22,0)/2</f>
        <v>892</v>
      </c>
      <c r="G22">
        <f>+C22-(C$7+F22*C$8)</f>
        <v>1.3447999997879378E-2</v>
      </c>
      <c r="I22">
        <f>+G22</f>
        <v>1.3447999997879378E-2</v>
      </c>
      <c r="O22">
        <f ca="1">+C$11+C$12*$F22</f>
        <v>1.4594354750018858E-2</v>
      </c>
      <c r="Q22" s="1">
        <f>+C22-15018.5</f>
        <v>39821.377999999997</v>
      </c>
      <c r="S22">
        <f ca="1">+(O22-G22)^2</f>
        <v>1.3141292177527678E-6</v>
      </c>
    </row>
    <row r="23" spans="1:19" x14ac:dyDescent="0.2">
      <c r="A23" s="32" t="s">
        <v>49</v>
      </c>
      <c r="B23" s="33" t="s">
        <v>48</v>
      </c>
      <c r="C23" s="32">
        <v>55668.7</v>
      </c>
      <c r="D23" s="32">
        <v>6.9999999999999999E-4</v>
      </c>
      <c r="E23">
        <f>+(C23-C$7)/C$8</f>
        <v>1674.0264715206586</v>
      </c>
      <c r="F23">
        <f>ROUND(2*E23,0)/2</f>
        <v>1674</v>
      </c>
      <c r="G23">
        <f>+C23-(C$7+F23*C$8)</f>
        <v>2.8055999995558523E-2</v>
      </c>
      <c r="I23">
        <f>+G23</f>
        <v>2.8055999995558523E-2</v>
      </c>
      <c r="O23">
        <f ca="1">+C$11+C$12*$F23</f>
        <v>2.7897115984021552E-2</v>
      </c>
      <c r="Q23" s="1">
        <f>+C23-15018.5</f>
        <v>40650.199999999997</v>
      </c>
      <c r="S23">
        <f ca="1">+(O23-G23)^2</f>
        <v>2.5244129122080267E-8</v>
      </c>
    </row>
    <row r="24" spans="1:19" x14ac:dyDescent="0.2">
      <c r="A24" s="34" t="s">
        <v>50</v>
      </c>
      <c r="B24" s="35" t="s">
        <v>51</v>
      </c>
      <c r="C24" s="34">
        <v>56014.749000000003</v>
      </c>
      <c r="D24" s="34">
        <v>6.9999999999999999E-4</v>
      </c>
      <c r="E24">
        <f>+(C24-C$7)/C$8</f>
        <v>2000.532147763475</v>
      </c>
      <c r="F24">
        <f>ROUND(2*E24,0)/2</f>
        <v>2000.5</v>
      </c>
      <c r="G24">
        <f>+C24-(C$7+F24*C$8)</f>
        <v>3.4072000002197456E-2</v>
      </c>
      <c r="I24">
        <f>+G24</f>
        <v>3.4072000002197456E-2</v>
      </c>
      <c r="O24">
        <f ca="1">+C$11+C$12*$F24</f>
        <v>3.3451273967272044E-2</v>
      </c>
      <c r="Q24" s="1">
        <f>+C24-15018.5</f>
        <v>40996.249000000003</v>
      </c>
      <c r="S24">
        <f ca="1">+(O24-G24)^2</f>
        <v>3.8530081043422352E-7</v>
      </c>
    </row>
    <row r="25" spans="1:19" x14ac:dyDescent="0.2">
      <c r="A25" s="36" t="s">
        <v>52</v>
      </c>
      <c r="B25" s="37" t="s">
        <v>48</v>
      </c>
      <c r="C25" s="38">
        <v>56309.9228</v>
      </c>
      <c r="D25" s="38">
        <v>4.0000000000000002E-4</v>
      </c>
      <c r="E25">
        <f>+(C25-C$7)/C$8</f>
        <v>2279.0358312827425</v>
      </c>
      <c r="F25">
        <f>ROUND(2*E25,0)/2</f>
        <v>2279</v>
      </c>
      <c r="G25">
        <f>+C25-(C$7+F25*C$8)</f>
        <v>3.7975999999616761E-2</v>
      </c>
      <c r="I25">
        <f>+G25</f>
        <v>3.7975999999616761E-2</v>
      </c>
      <c r="O25">
        <f ca="1">+C$11+C$12*$F25</f>
        <v>3.81888941765684E-2</v>
      </c>
      <c r="Q25" s="1">
        <f>+C25-15018.5</f>
        <v>41291.4228</v>
      </c>
      <c r="S25">
        <f ca="1">+(O25-G25)^2</f>
        <v>4.5323930579915794E-8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2024-02-15T05:59:48Z</dcterms:modified>
</cp:coreProperties>
</file>