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1870483-D12A-4A67-9AD7-3E49D8677E3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/>
  <c r="I27" i="1"/>
  <c r="D9" i="1"/>
  <c r="C9" i="1"/>
  <c r="E21" i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H25" i="1"/>
  <c r="E26" i="1"/>
  <c r="F26" i="1"/>
  <c r="G26" i="1"/>
  <c r="I26" i="1"/>
  <c r="Q27" i="1"/>
  <c r="Q22" i="1"/>
  <c r="Q23" i="1"/>
  <c r="Q24" i="1"/>
  <c r="Q26" i="1"/>
  <c r="Q21" i="1"/>
  <c r="F16" i="1"/>
  <c r="F17" i="1" s="1"/>
  <c r="C17" i="1"/>
  <c r="Q25" i="1"/>
  <c r="C12" i="1"/>
  <c r="C11" i="1"/>
  <c r="O26" i="1" l="1"/>
  <c r="O23" i="1"/>
  <c r="O21" i="1"/>
  <c r="O25" i="1"/>
  <c r="C15" i="1"/>
  <c r="O24" i="1"/>
  <c r="O22" i="1"/>
  <c r="O27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<sst xmlns="http://schemas.openxmlformats.org/spreadsheetml/2006/main" count="63" uniqueCount="52">
  <si>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</si>
  <si>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</si>
  <si>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</si>
  <si>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</si>
  <si>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</si>
  <si>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</si>
  <si>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</si>
  <si>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</si>
  <si>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</si>
  <si>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</si>
  <si>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</si>
  <si>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</si>
  <si>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</si>
  <si>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</si>
  <si>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</si>
  <si>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</si>
  <si>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</si>
  <si>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</si>
  <si>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</si>
  <si>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</si>
  <si>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</si>
  <si>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</si>
  <si>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</si>
  <si>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</si>
  <si>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</si>
  <si>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</si>
  <si>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</si>
  <si>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</si>
  <si>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</si>
  <si>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</si>
  <si>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</si>
  <si>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</si>
  <si>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</si>
  <si>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</si>
  <si>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</si>
  <si>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</si>
  <si>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</si>
  <si>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</si>
  <si>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</si>
  <si>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</si>
  <si>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</si>
  <si>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G0238-0793</t>
  </si>
  <si>
    <t>EW</t>
  </si>
  <si>
    <t>0238-0793</t>
  </si>
  <si>
    <t>IBVS 5657</t>
  </si>
  <si>
    <t>I</t>
  </si>
  <si>
    <t>Hya</t>
  </si>
  <si>
    <t>IBVS 5959</t>
  </si>
  <si>
    <t>II</t>
  </si>
  <si>
    <t>IBVS 6157</t>
  </si>
  <si>
    <t>V0589 Hya / GSC 0238-0793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</si>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</sst>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3" fillId="0" borderId="2" xfId="0" applyFont="1" applyFill="1" applyBorder="1" applyAlignment="1">
      <alignment horizontal="center"/>
    </xf>
    <xf numFmtId="0" fontId="9" fillId="0" borderId="0" xfId="0" applyFont="1" applyAlignment="1"/>
    <xf numFmtId="0" fontId="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V0589</a:t>
            </a:r>
            <a:r>
              <a:rPr lang="en-AU" baseline="0"/>
              <a:t> Hya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1.6999999999999999E-3</c:v>
                  </c:pt>
                  <c:pt idx="4">
                    <c:v>0</c:v>
                  </c:pt>
                  <c:pt idx="5">
                    <c:v>1.2200000000000001E-2</c:v>
                  </c:pt>
                  <c:pt idx="6">
                    <c:v>4.4000000000000003E-3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1.6999999999999999E-3</c:v>
                  </c:pt>
                  <c:pt idx="4">
                    <c:v>0</c:v>
                  </c:pt>
                  <c:pt idx="5">
                    <c:v>1.2200000000000001E-2</c:v>
                  </c:pt>
                  <c:pt idx="6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-3295.5</c:v>
                </c:pt>
                <c:pt idx="1">
                  <c:v>-3295.5</c:v>
                </c:pt>
                <c:pt idx="2">
                  <c:v>-3295</c:v>
                </c:pt>
                <c:pt idx="3">
                  <c:v>-3295</c:v>
                </c:pt>
                <c:pt idx="4">
                  <c:v>0</c:v>
                </c:pt>
                <c:pt idx="5">
                  <c:v>2453</c:v>
                </c:pt>
                <c:pt idx="6">
                  <c:v>8036.5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89-4544-8E54-A2D61B26FE4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1.6999999999999999E-3</c:v>
                  </c:pt>
                  <c:pt idx="4">
                    <c:v>0</c:v>
                  </c:pt>
                  <c:pt idx="5">
                    <c:v>1.2200000000000001E-2</c:v>
                  </c:pt>
                  <c:pt idx="6">
                    <c:v>4.4000000000000003E-3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1.6999999999999999E-3</c:v>
                  </c:pt>
                  <c:pt idx="4">
                    <c:v>0</c:v>
                  </c:pt>
                  <c:pt idx="5">
                    <c:v>1.2200000000000001E-2</c:v>
                  </c:pt>
                  <c:pt idx="6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-3295.5</c:v>
                </c:pt>
                <c:pt idx="1">
                  <c:v>-3295.5</c:v>
                </c:pt>
                <c:pt idx="2">
                  <c:v>-3295</c:v>
                </c:pt>
                <c:pt idx="3">
                  <c:v>-3295</c:v>
                </c:pt>
                <c:pt idx="4">
                  <c:v>0</c:v>
                </c:pt>
                <c:pt idx="5">
                  <c:v>2453</c:v>
                </c:pt>
                <c:pt idx="6">
                  <c:v>8036.5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-3.0854999931761995E-4</c:v>
                </c:pt>
                <c:pt idx="1">
                  <c:v>-3.0854999931761995E-4</c:v>
                </c:pt>
                <c:pt idx="2">
                  <c:v>-2.1395000003394671E-3</c:v>
                </c:pt>
                <c:pt idx="3">
                  <c:v>-2.1395000003394671E-3</c:v>
                </c:pt>
                <c:pt idx="5">
                  <c:v>2.5930000265361741E-4</c:v>
                </c:pt>
                <c:pt idx="6">
                  <c:v>1.0840650000318419E-2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89-4544-8E54-A2D61B26FE4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1.6999999999999999E-3</c:v>
                  </c:pt>
                  <c:pt idx="4">
                    <c:v>0</c:v>
                  </c:pt>
                  <c:pt idx="5">
                    <c:v>1.2200000000000001E-2</c:v>
                  </c:pt>
                  <c:pt idx="6">
                    <c:v>4.4000000000000003E-3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1.6999999999999999E-3</c:v>
                  </c:pt>
                  <c:pt idx="4">
                    <c:v>0</c:v>
                  </c:pt>
                  <c:pt idx="5">
                    <c:v>1.2200000000000001E-2</c:v>
                  </c:pt>
                  <c:pt idx="6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-3295.5</c:v>
                </c:pt>
                <c:pt idx="1">
                  <c:v>-3295.5</c:v>
                </c:pt>
                <c:pt idx="2">
                  <c:v>-3295</c:v>
                </c:pt>
                <c:pt idx="3">
                  <c:v>-3295</c:v>
                </c:pt>
                <c:pt idx="4">
                  <c:v>0</c:v>
                </c:pt>
                <c:pt idx="5">
                  <c:v>2453</c:v>
                </c:pt>
                <c:pt idx="6">
                  <c:v>8036.5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89-4544-8E54-A2D61B26FE4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1.6999999999999999E-3</c:v>
                  </c:pt>
                  <c:pt idx="4">
                    <c:v>0</c:v>
                  </c:pt>
                  <c:pt idx="5">
                    <c:v>1.2200000000000001E-2</c:v>
                  </c:pt>
                  <c:pt idx="6">
                    <c:v>4.4000000000000003E-3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1.6999999999999999E-3</c:v>
                  </c:pt>
                  <c:pt idx="4">
                    <c:v>0</c:v>
                  </c:pt>
                  <c:pt idx="5">
                    <c:v>1.2200000000000001E-2</c:v>
                  </c:pt>
                  <c:pt idx="6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-3295.5</c:v>
                </c:pt>
                <c:pt idx="1">
                  <c:v>-3295.5</c:v>
                </c:pt>
                <c:pt idx="2">
                  <c:v>-3295</c:v>
                </c:pt>
                <c:pt idx="3">
                  <c:v>-3295</c:v>
                </c:pt>
                <c:pt idx="4">
                  <c:v>0</c:v>
                </c:pt>
                <c:pt idx="5">
                  <c:v>2453</c:v>
                </c:pt>
                <c:pt idx="6">
                  <c:v>8036.5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89-4544-8E54-A2D61B26FE4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1.6999999999999999E-3</c:v>
                  </c:pt>
                  <c:pt idx="4">
                    <c:v>0</c:v>
                  </c:pt>
                  <c:pt idx="5">
                    <c:v>1.2200000000000001E-2</c:v>
                  </c:pt>
                  <c:pt idx="6">
                    <c:v>4.4000000000000003E-3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1.6999999999999999E-3</c:v>
                  </c:pt>
                  <c:pt idx="4">
                    <c:v>0</c:v>
                  </c:pt>
                  <c:pt idx="5">
                    <c:v>1.2200000000000001E-2</c:v>
                  </c:pt>
                  <c:pt idx="6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-3295.5</c:v>
                </c:pt>
                <c:pt idx="1">
                  <c:v>-3295.5</c:v>
                </c:pt>
                <c:pt idx="2">
                  <c:v>-3295</c:v>
                </c:pt>
                <c:pt idx="3">
                  <c:v>-3295</c:v>
                </c:pt>
                <c:pt idx="4">
                  <c:v>0</c:v>
                </c:pt>
                <c:pt idx="5">
                  <c:v>2453</c:v>
                </c:pt>
                <c:pt idx="6">
                  <c:v>8036.5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689-4544-8E54-A2D61B26FE4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1.6999999999999999E-3</c:v>
                  </c:pt>
                  <c:pt idx="4">
                    <c:v>0</c:v>
                  </c:pt>
                  <c:pt idx="5">
                    <c:v>1.2200000000000001E-2</c:v>
                  </c:pt>
                  <c:pt idx="6">
                    <c:v>4.4000000000000003E-3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1.6999999999999999E-3</c:v>
                  </c:pt>
                  <c:pt idx="4">
                    <c:v>0</c:v>
                  </c:pt>
                  <c:pt idx="5">
                    <c:v>1.2200000000000001E-2</c:v>
                  </c:pt>
                  <c:pt idx="6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-3295.5</c:v>
                </c:pt>
                <c:pt idx="1">
                  <c:v>-3295.5</c:v>
                </c:pt>
                <c:pt idx="2">
                  <c:v>-3295</c:v>
                </c:pt>
                <c:pt idx="3">
                  <c:v>-3295</c:v>
                </c:pt>
                <c:pt idx="4">
                  <c:v>0</c:v>
                </c:pt>
                <c:pt idx="5">
                  <c:v>2453</c:v>
                </c:pt>
                <c:pt idx="6">
                  <c:v>8036.5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689-4544-8E54-A2D61B26FE4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1.6999999999999999E-3</c:v>
                  </c:pt>
                  <c:pt idx="4">
                    <c:v>0</c:v>
                  </c:pt>
                  <c:pt idx="5">
                    <c:v>1.2200000000000001E-2</c:v>
                  </c:pt>
                  <c:pt idx="6">
                    <c:v>4.4000000000000003E-3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1.6999999999999999E-3</c:v>
                  </c:pt>
                  <c:pt idx="4">
                    <c:v>0</c:v>
                  </c:pt>
                  <c:pt idx="5">
                    <c:v>1.2200000000000001E-2</c:v>
                  </c:pt>
                  <c:pt idx="6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-3295.5</c:v>
                </c:pt>
                <c:pt idx="1">
                  <c:v>-3295.5</c:v>
                </c:pt>
                <c:pt idx="2">
                  <c:v>-3295</c:v>
                </c:pt>
                <c:pt idx="3">
                  <c:v>-3295</c:v>
                </c:pt>
                <c:pt idx="4">
                  <c:v>0</c:v>
                </c:pt>
                <c:pt idx="5">
                  <c:v>2453</c:v>
                </c:pt>
                <c:pt idx="6">
                  <c:v>8036.5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689-4544-8E54-A2D61B26FE4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-3295.5</c:v>
                </c:pt>
                <c:pt idx="1">
                  <c:v>-3295.5</c:v>
                </c:pt>
                <c:pt idx="2">
                  <c:v>-3295</c:v>
                </c:pt>
                <c:pt idx="3">
                  <c:v>-3295</c:v>
                </c:pt>
                <c:pt idx="4">
                  <c:v>0</c:v>
                </c:pt>
                <c:pt idx="5">
                  <c:v>2453</c:v>
                </c:pt>
                <c:pt idx="6">
                  <c:v>8036.5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-1.8514429796643737E-3</c:v>
                </c:pt>
                <c:pt idx="1">
                  <c:v>-1.8514429796643737E-3</c:v>
                </c:pt>
                <c:pt idx="2">
                  <c:v>-1.8509727448196638E-3</c:v>
                </c:pt>
                <c:pt idx="3">
                  <c:v>-1.8509727448196638E-3</c:v>
                </c:pt>
                <c:pt idx="4">
                  <c:v>1.2478748818187735E-3</c:v>
                </c:pt>
                <c:pt idx="5">
                  <c:v>3.5548470299656895E-3</c:v>
                </c:pt>
                <c:pt idx="6">
                  <c:v>8.8059595408414744E-3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689-4544-8E54-A2D61B26FE4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-3295.5</c:v>
                </c:pt>
                <c:pt idx="1">
                  <c:v>-3295.5</c:v>
                </c:pt>
                <c:pt idx="2">
                  <c:v>-3295</c:v>
                </c:pt>
                <c:pt idx="3">
                  <c:v>-3295</c:v>
                </c:pt>
                <c:pt idx="4">
                  <c:v>0</c:v>
                </c:pt>
                <c:pt idx="5">
                  <c:v>2453</c:v>
                </c:pt>
                <c:pt idx="6">
                  <c:v>8036.5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689-4544-8E54-A2D61B26F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368936"/>
        <c:axId val="1"/>
      </c:scatterChart>
      <c:valAx>
        <c:axId val="699368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9368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97937099967764"/>
          <c:w val="0.733834586466165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46C1561-684B-E9C6-598B-303E010FD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6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34" t="s">
        <v>50</v>
      </c>
    </row>
    <row r="2" spans="1:6" x14ac:dyDescent="0.2">
      <c r="A2" t="s">
        <v>24</v>
      </c>
      <c r="B2" t="s">
        <v>42</v>
      </c>
      <c r="D2" s="2" t="s">
        <v>46</v>
      </c>
      <c r="E2" s="28" t="s">
        <v>41</v>
      </c>
    </row>
    <row r="3" spans="1:6" ht="13.5" thickBot="1" x14ac:dyDescent="0.25">
      <c r="E3" t="s">
        <v>43</v>
      </c>
    </row>
    <row r="4" spans="1:6" ht="14.25" thickTop="1" thickBot="1" x14ac:dyDescent="0.25">
      <c r="A4" s="4" t="s">
        <v>0</v>
      </c>
      <c r="C4" s="7" t="s">
        <v>40</v>
      </c>
      <c r="D4" s="8" t="s">
        <v>40</v>
      </c>
    </row>
    <row r="5" spans="1:6" ht="13.5" thickTop="1" x14ac:dyDescent="0.2">
      <c r="A5" s="10" t="s">
        <v>30</v>
      </c>
      <c r="B5" s="11"/>
      <c r="C5" s="12">
        <v>-9.5</v>
      </c>
      <c r="D5" s="11" t="s">
        <v>31</v>
      </c>
    </row>
    <row r="6" spans="1:6" x14ac:dyDescent="0.2">
      <c r="A6" s="4" t="s">
        <v>1</v>
      </c>
    </row>
    <row r="7" spans="1:6" x14ac:dyDescent="0.2">
      <c r="A7" t="s">
        <v>2</v>
      </c>
      <c r="C7">
        <v>54506.398099999999</v>
      </c>
      <c r="D7" s="27" t="s">
        <v>38</v>
      </c>
    </row>
    <row r="8" spans="1:6" x14ac:dyDescent="0.2">
      <c r="A8" t="s">
        <v>3</v>
      </c>
      <c r="C8">
        <v>0.3216619</v>
      </c>
      <c r="D8" s="27" t="s">
        <v>38</v>
      </c>
    </row>
    <row r="9" spans="1:6" x14ac:dyDescent="0.2">
      <c r="A9" s="25" t="s">
        <v>34</v>
      </c>
      <c r="B9" s="33">
        <v>21</v>
      </c>
      <c r="C9" s="23" t="str">
        <f>"F"&amp;B9</f>
        <v>F21</v>
      </c>
      <c r="D9" s="24" t="str">
        <f>"G"&amp;B9</f>
        <v>G21</v>
      </c>
    </row>
    <row r="10" spans="1:6" ht="13.5" thickBot="1" x14ac:dyDescent="0.25">
      <c r="A10" s="11"/>
      <c r="B10" s="11"/>
      <c r="C10" s="3" t="s">
        <v>20</v>
      </c>
      <c r="D10" s="3" t="s">
        <v>21</v>
      </c>
      <c r="E10" s="11"/>
    </row>
    <row r="11" spans="1:6" x14ac:dyDescent="0.2">
      <c r="A11" s="11" t="s">
        <v>15</v>
      </c>
      <c r="B11" s="11"/>
      <c r="C11" s="22">
        <f ca="1">INTERCEPT(INDIRECT($D$9):G992,INDIRECT($C$9):F992)</f>
        <v>1.2478748818187735E-3</v>
      </c>
      <c r="D11" s="2"/>
      <c r="E11" s="11"/>
    </row>
    <row r="12" spans="1:6" x14ac:dyDescent="0.2">
      <c r="A12" s="11" t="s">
        <v>16</v>
      </c>
      <c r="B12" s="11"/>
      <c r="C12" s="22">
        <f ca="1">SLOPE(INDIRECT($D$9):G992,INDIRECT($C$9):F992)</f>
        <v>9.4046968941985961E-7</v>
      </c>
      <c r="D12" s="2"/>
      <c r="E12" s="11"/>
    </row>
    <row r="13" spans="1:6" x14ac:dyDescent="0.2">
      <c r="A13" s="11" t="s">
        <v>19</v>
      </c>
      <c r="B13" s="11"/>
      <c r="C13" s="2" t="s">
        <v>13</v>
      </c>
    </row>
    <row r="14" spans="1:6" x14ac:dyDescent="0.2">
      <c r="A14" s="11"/>
      <c r="B14" s="11"/>
      <c r="C14" s="11"/>
    </row>
    <row r="15" spans="1:6" x14ac:dyDescent="0.2">
      <c r="A15" s="13" t="s">
        <v>17</v>
      </c>
      <c r="B15" s="11"/>
      <c r="C15" s="14">
        <f ca="1">(C7+C11)+(C8+C12)*INT(MAX(F21:F3533))</f>
        <v>57091.281933889302</v>
      </c>
      <c r="E15" s="15" t="s">
        <v>35</v>
      </c>
      <c r="F15" s="12">
        <v>1</v>
      </c>
    </row>
    <row r="16" spans="1:6" x14ac:dyDescent="0.2">
      <c r="A16" s="17" t="s">
        <v>4</v>
      </c>
      <c r="B16" s="11"/>
      <c r="C16" s="18">
        <f ca="1">+C8+C12</f>
        <v>0.3216628404696894</v>
      </c>
      <c r="E16" s="15" t="s">
        <v>32</v>
      </c>
      <c r="F16" s="16">
        <f ca="1">NOW()+15018.5+$C$5/24</f>
        <v>60355.797281597217</v>
      </c>
    </row>
    <row r="17" spans="1:21" ht="13.5" thickBot="1" x14ac:dyDescent="0.25">
      <c r="A17" s="15" t="s">
        <v>29</v>
      </c>
      <c r="B17" s="11"/>
      <c r="C17" s="11">
        <f>COUNT(C21:C2191)</f>
        <v>7</v>
      </c>
      <c r="E17" s="15" t="s">
        <v>36</v>
      </c>
      <c r="F17" s="16">
        <f ca="1">ROUND(2*(F16-$C$7)/$C$8,0)/2+F15</f>
        <v>18186</v>
      </c>
    </row>
    <row r="18" spans="1:21" ht="14.25" thickTop="1" thickBot="1" x14ac:dyDescent="0.25">
      <c r="A18" s="17" t="s">
        <v>5</v>
      </c>
      <c r="B18" s="11"/>
      <c r="C18" s="20">
        <f ca="1">+C15</f>
        <v>57091.281933889302</v>
      </c>
      <c r="D18" s="21">
        <f ca="1">+C16</f>
        <v>0.3216628404696894</v>
      </c>
      <c r="E18" s="15" t="s">
        <v>37</v>
      </c>
      <c r="F18" s="24">
        <f ca="1">ROUND(2*(F16-$C$15)/$C$16,0)/2+F15</f>
        <v>10150</v>
      </c>
    </row>
    <row r="19" spans="1:21" ht="13.5" thickTop="1" x14ac:dyDescent="0.2">
      <c r="E19" s="15" t="s">
        <v>33</v>
      </c>
      <c r="F19" s="19">
        <f ca="1">+$C$15+$C$16*F18-15018.5-$C$5/24</f>
        <v>45338.055597989987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38</v>
      </c>
      <c r="I20" s="6" t="s">
        <v>51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U20" s="26" t="s">
        <v>39</v>
      </c>
    </row>
    <row r="21" spans="1:21" x14ac:dyDescent="0.2">
      <c r="A21" s="29" t="s">
        <v>44</v>
      </c>
      <c r="B21" s="30" t="s">
        <v>45</v>
      </c>
      <c r="C21" s="29">
        <v>53446.360999999997</v>
      </c>
      <c r="D21" s="29">
        <v>8.0000000000000004E-4</v>
      </c>
      <c r="E21">
        <f t="shared" ref="E21:E26" si="0">+(C21-C$7)/C$8</f>
        <v>-3295.500959237017</v>
      </c>
      <c r="F21">
        <f t="shared" ref="F21:F27" si="1">ROUND(2*E21,0)/2</f>
        <v>-3295.5</v>
      </c>
      <c r="G21">
        <f t="shared" ref="G21:G26" si="2">+C21-(C$7+F21*C$8)</f>
        <v>-3.0854999931761995E-4</v>
      </c>
      <c r="I21">
        <f>+G21</f>
        <v>-3.0854999931761995E-4</v>
      </c>
      <c r="O21">
        <f t="shared" ref="O21:O26" ca="1" si="3">+C$11+C$12*$F21</f>
        <v>-1.8514429796643737E-3</v>
      </c>
      <c r="Q21" s="1">
        <f t="shared" ref="Q21:Q26" si="4">+C21-15018.5</f>
        <v>38427.860999999997</v>
      </c>
    </row>
    <row r="22" spans="1:21" x14ac:dyDescent="0.2">
      <c r="A22" s="29" t="s">
        <v>47</v>
      </c>
      <c r="B22" s="30" t="s">
        <v>48</v>
      </c>
      <c r="C22" s="29">
        <v>53446.360999999997</v>
      </c>
      <c r="D22" s="29">
        <v>8.0000000000000004E-4</v>
      </c>
      <c r="E22">
        <f t="shared" si="0"/>
        <v>-3295.500959237017</v>
      </c>
      <c r="F22">
        <f t="shared" si="1"/>
        <v>-3295.5</v>
      </c>
      <c r="G22">
        <f t="shared" si="2"/>
        <v>-3.0854999931761995E-4</v>
      </c>
      <c r="I22">
        <f>+G22</f>
        <v>-3.0854999931761995E-4</v>
      </c>
      <c r="O22">
        <f t="shared" ca="1" si="3"/>
        <v>-1.8514429796643737E-3</v>
      </c>
      <c r="Q22" s="1">
        <f t="shared" si="4"/>
        <v>38427.860999999997</v>
      </c>
    </row>
    <row r="23" spans="1:21" x14ac:dyDescent="0.2">
      <c r="A23" s="29" t="s">
        <v>44</v>
      </c>
      <c r="B23" s="30" t="s">
        <v>45</v>
      </c>
      <c r="C23" s="29">
        <v>53446.52</v>
      </c>
      <c r="D23" s="29">
        <v>1.6999999999999999E-3</v>
      </c>
      <c r="E23">
        <f t="shared" si="0"/>
        <v>-3295.0066513939068</v>
      </c>
      <c r="F23">
        <f t="shared" si="1"/>
        <v>-3295</v>
      </c>
      <c r="G23">
        <f t="shared" si="2"/>
        <v>-2.1395000003394671E-3</v>
      </c>
      <c r="I23">
        <f>+G23</f>
        <v>-2.1395000003394671E-3</v>
      </c>
      <c r="O23">
        <f t="shared" ca="1" si="3"/>
        <v>-1.8509727448196638E-3</v>
      </c>
      <c r="Q23" s="1">
        <f t="shared" si="4"/>
        <v>38428.019999999997</v>
      </c>
    </row>
    <row r="24" spans="1:21" x14ac:dyDescent="0.2">
      <c r="A24" s="29" t="s">
        <v>47</v>
      </c>
      <c r="B24" s="30" t="s">
        <v>45</v>
      </c>
      <c r="C24" s="29">
        <v>53446.52</v>
      </c>
      <c r="D24" s="29">
        <v>1.6999999999999999E-3</v>
      </c>
      <c r="E24">
        <f t="shared" si="0"/>
        <v>-3295.0066513939068</v>
      </c>
      <c r="F24">
        <f t="shared" si="1"/>
        <v>-3295</v>
      </c>
      <c r="G24">
        <f t="shared" si="2"/>
        <v>-2.1395000003394671E-3</v>
      </c>
      <c r="I24">
        <f>+G24</f>
        <v>-2.1395000003394671E-3</v>
      </c>
      <c r="O24">
        <f t="shared" ca="1" si="3"/>
        <v>-1.8509727448196638E-3</v>
      </c>
      <c r="Q24" s="1">
        <f t="shared" si="4"/>
        <v>38428.019999999997</v>
      </c>
    </row>
    <row r="25" spans="1:21" x14ac:dyDescent="0.2">
      <c r="A25" t="s">
        <v>38</v>
      </c>
      <c r="C25" s="9">
        <v>54506.398099999999</v>
      </c>
      <c r="D25" s="9" t="s">
        <v>13</v>
      </c>
      <c r="E25">
        <f t="shared" si="0"/>
        <v>0</v>
      </c>
      <c r="F25">
        <f t="shared" si="1"/>
        <v>0</v>
      </c>
      <c r="G25">
        <f t="shared" si="2"/>
        <v>0</v>
      </c>
      <c r="H25">
        <f>+G25</f>
        <v>0</v>
      </c>
      <c r="O25">
        <f t="shared" ca="1" si="3"/>
        <v>1.2478748818187735E-3</v>
      </c>
      <c r="Q25" s="1">
        <f t="shared" si="4"/>
        <v>39487.898099999999</v>
      </c>
    </row>
    <row r="26" spans="1:21" x14ac:dyDescent="0.2">
      <c r="A26" s="29" t="s">
        <v>47</v>
      </c>
      <c r="B26" s="30" t="s">
        <v>45</v>
      </c>
      <c r="C26" s="29">
        <v>55295.434999999998</v>
      </c>
      <c r="D26" s="29">
        <v>1.2200000000000001E-2</v>
      </c>
      <c r="E26">
        <f t="shared" si="0"/>
        <v>2453.0008061259327</v>
      </c>
      <c r="F26">
        <f t="shared" si="1"/>
        <v>2453</v>
      </c>
      <c r="G26">
        <f t="shared" si="2"/>
        <v>2.5930000265361741E-4</v>
      </c>
      <c r="I26">
        <f>+G26</f>
        <v>2.5930000265361741E-4</v>
      </c>
      <c r="O26">
        <f t="shared" ca="1" si="3"/>
        <v>3.5548470299656895E-3</v>
      </c>
      <c r="Q26" s="1">
        <f t="shared" si="4"/>
        <v>40276.934999999998</v>
      </c>
    </row>
    <row r="27" spans="1:21" x14ac:dyDescent="0.2">
      <c r="A27" s="31" t="s">
        <v>49</v>
      </c>
      <c r="B27" s="32"/>
      <c r="C27" s="31">
        <v>57091.444799999997</v>
      </c>
      <c r="D27" s="31">
        <v>4.4000000000000003E-3</v>
      </c>
      <c r="E27">
        <f>+(C27-C$7)/C$8</f>
        <v>8036.5337020020061</v>
      </c>
      <c r="F27">
        <f t="shared" si="1"/>
        <v>8036.5</v>
      </c>
      <c r="G27">
        <f>+C27-(C$7+F27*C$8)</f>
        <v>1.0840650000318419E-2</v>
      </c>
      <c r="I27">
        <f>+G27</f>
        <v>1.0840650000318419E-2</v>
      </c>
      <c r="O27">
        <f ca="1">+C$11+C$12*$F27</f>
        <v>8.8059595408414744E-3</v>
      </c>
      <c r="Q27" s="1">
        <f>+C27-15018.5</f>
        <v>42072.944799999997</v>
      </c>
    </row>
    <row r="28" spans="1:21" x14ac:dyDescent="0.2">
      <c r="C28" s="9"/>
      <c r="D28" s="9"/>
      <c r="Q28" s="1"/>
    </row>
    <row r="29" spans="1:21" x14ac:dyDescent="0.2">
      <c r="C29" s="9"/>
      <c r="D29" s="9"/>
      <c r="Q29" s="1"/>
    </row>
    <row r="30" spans="1:21" x14ac:dyDescent="0.2">
      <c r="C30" s="9"/>
      <c r="D30" s="9"/>
      <c r="Q30" s="1"/>
    </row>
    <row r="31" spans="1:21" x14ac:dyDescent="0.2">
      <c r="C31" s="9"/>
      <c r="D31" s="9"/>
      <c r="Q31" s="1"/>
    </row>
    <row r="32" spans="1:21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2024-02-15T06:08:05Z</dcterms:modified>
</cp:coreProperties>
</file>