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5A7AA88-5790-4AFD-89D3-A1713E15D4B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F11" i="1"/>
  <c r="C21" i="1"/>
  <c r="E21" i="1"/>
  <c r="F21" i="1"/>
  <c r="A21" i="1"/>
  <c r="H20" i="1"/>
  <c r="G11" i="1"/>
  <c r="E14" i="1"/>
  <c r="C17" i="1"/>
  <c r="Q21" i="1"/>
  <c r="G21" i="1"/>
  <c r="H21" i="1"/>
  <c r="C11" i="1"/>
  <c r="E15" i="1" l="1"/>
  <c r="C12" i="1"/>
  <c r="C16" i="1" l="1"/>
  <c r="D18" i="1" s="1"/>
  <c r="O23" i="1"/>
  <c r="S23" i="1" s="1"/>
  <c r="O22" i="1"/>
  <c r="S22" i="1" s="1"/>
  <c r="O24" i="1"/>
  <c r="S24" i="1" s="1"/>
  <c r="O25" i="1"/>
  <c r="S25" i="1" s="1"/>
  <c r="O21" i="1"/>
  <c r="S21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<sst xmlns="http://schemas.openxmlformats.org/spreadsheetml/2006/main" count="61" uniqueCount="53">
  <si>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</si>
  <si>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</si>
  <si>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</si>
  <si>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</si>
  <si>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</si>
  <si>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</si>
  <si>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</si>
  <si>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</si>
  <si>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</si>
  <si>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</si>
  <si>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</si>
  <si>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</si>
  <si>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</si>
  <si>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</si>
  <si>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</si>
  <si>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</si>
  <si>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</si>
  <si>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</si>
  <si>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</si>
  <si>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</si>
  <si>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</si>
  <si>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</si>
  <si>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</si>
  <si>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</si>
  <si>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</si>
  <si>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</si>
  <si>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</si>
  <si>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</si>
  <si>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</si>
  <si>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</si>
  <si>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</si>
  <si>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</si>
  <si>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</si>
  <si>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</si>
  <si>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</si>
  <si>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</si>
  <si>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</si>
  <si>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</si>
  <si>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</si>
  <si>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</si>
  <si>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</si>
  <si>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</si>
  <si>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G4853-0030</t>
  </si>
  <si>
    <t>IBVS 5992</t>
  </si>
  <si>
    <t>I</t>
  </si>
  <si>
    <t>IBVS 6063</t>
  </si>
  <si>
    <t>s</t>
  </si>
  <si>
    <t>Hyd</t>
  </si>
  <si>
    <t>G4853-0030_Hyd.xls</t>
  </si>
  <si>
    <t>ED</t>
  </si>
  <si>
    <t>VSX</t>
  </si>
  <si>
    <t>V0613 Hya / GSC 4853-0030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</si>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</sst>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V0613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1.1E-4</c:v>
                  </c:pt>
                  <c:pt idx="3">
                    <c:v>1E-4</c:v>
                  </c:pt>
                  <c:pt idx="4">
                    <c:v>1.2E-4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1.1E-4</c:v>
                  </c:pt>
                  <c:pt idx="3">
                    <c:v>1E-4</c:v>
                  </c:pt>
                  <c:pt idx="4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1811.5</c:v>
                </c:pt>
                <c:pt idx="2">
                  <c:v>2155</c:v>
                </c:pt>
                <c:pt idx="3">
                  <c:v>2155</c:v>
                </c:pt>
                <c:pt idx="4">
                  <c:v>2155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B6-42A2-A409-7B96BA1D560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1.1E-4</c:v>
                  </c:pt>
                  <c:pt idx="3">
                    <c:v>1E-4</c:v>
                  </c:pt>
                  <c:pt idx="4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1.1E-4</c:v>
                  </c:pt>
                  <c:pt idx="3">
                    <c:v>1E-4</c:v>
                  </c:pt>
                  <c:pt idx="4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1811.5</c:v>
                </c:pt>
                <c:pt idx="2">
                  <c:v>2155</c:v>
                </c:pt>
                <c:pt idx="3">
                  <c:v>2155</c:v>
                </c:pt>
                <c:pt idx="4">
                  <c:v>2155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-1.6400000000430737E-2</c:v>
                </c:pt>
                <c:pt idx="2">
                  <c:v>-1.9369999994523823E-2</c:v>
                </c:pt>
                <c:pt idx="3">
                  <c:v>-1.8759999999019783E-2</c:v>
                </c:pt>
                <c:pt idx="4">
                  <c:v>-1.8009999999776483E-2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B6-42A2-A409-7B96BA1D560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1.1E-4</c:v>
                  </c:pt>
                  <c:pt idx="3">
                    <c:v>1E-4</c:v>
                  </c:pt>
                  <c:pt idx="4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1.1E-4</c:v>
                  </c:pt>
                  <c:pt idx="3">
                    <c:v>1E-4</c:v>
                  </c:pt>
                  <c:pt idx="4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1811.5</c:v>
                </c:pt>
                <c:pt idx="2">
                  <c:v>2155</c:v>
                </c:pt>
                <c:pt idx="3">
                  <c:v>2155</c:v>
                </c:pt>
                <c:pt idx="4">
                  <c:v>2155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B6-42A2-A409-7B96BA1D560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1.1E-4</c:v>
                  </c:pt>
                  <c:pt idx="3">
                    <c:v>1E-4</c:v>
                  </c:pt>
                  <c:pt idx="4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1.1E-4</c:v>
                  </c:pt>
                  <c:pt idx="3">
                    <c:v>1E-4</c:v>
                  </c:pt>
                  <c:pt idx="4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1811.5</c:v>
                </c:pt>
                <c:pt idx="2">
                  <c:v>2155</c:v>
                </c:pt>
                <c:pt idx="3">
                  <c:v>2155</c:v>
                </c:pt>
                <c:pt idx="4">
                  <c:v>2155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B6-42A2-A409-7B96BA1D560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1.1E-4</c:v>
                  </c:pt>
                  <c:pt idx="3">
                    <c:v>1E-4</c:v>
                  </c:pt>
                  <c:pt idx="4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1.1E-4</c:v>
                  </c:pt>
                  <c:pt idx="3">
                    <c:v>1E-4</c:v>
                  </c:pt>
                  <c:pt idx="4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1811.5</c:v>
                </c:pt>
                <c:pt idx="2">
                  <c:v>2155</c:v>
                </c:pt>
                <c:pt idx="3">
                  <c:v>2155</c:v>
                </c:pt>
                <c:pt idx="4">
                  <c:v>2155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B6-42A2-A409-7B96BA1D560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1.1E-4</c:v>
                  </c:pt>
                  <c:pt idx="3">
                    <c:v>1E-4</c:v>
                  </c:pt>
                  <c:pt idx="4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1.1E-4</c:v>
                  </c:pt>
                  <c:pt idx="3">
                    <c:v>1E-4</c:v>
                  </c:pt>
                  <c:pt idx="4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1811.5</c:v>
                </c:pt>
                <c:pt idx="2">
                  <c:v>2155</c:v>
                </c:pt>
                <c:pt idx="3">
                  <c:v>2155</c:v>
                </c:pt>
                <c:pt idx="4">
                  <c:v>2155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B6-42A2-A409-7B96BA1D560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1.1E-4</c:v>
                  </c:pt>
                  <c:pt idx="3">
                    <c:v>1E-4</c:v>
                  </c:pt>
                  <c:pt idx="4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1.1E-4</c:v>
                  </c:pt>
                  <c:pt idx="3">
                    <c:v>1E-4</c:v>
                  </c:pt>
                  <c:pt idx="4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1811.5</c:v>
                </c:pt>
                <c:pt idx="2">
                  <c:v>2155</c:v>
                </c:pt>
                <c:pt idx="3">
                  <c:v>2155</c:v>
                </c:pt>
                <c:pt idx="4">
                  <c:v>2155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B6-42A2-A409-7B96BA1D560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1811.5</c:v>
                </c:pt>
                <c:pt idx="2">
                  <c:v>2155</c:v>
                </c:pt>
                <c:pt idx="3">
                  <c:v>2155</c:v>
                </c:pt>
                <c:pt idx="4">
                  <c:v>2155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-8.4633263749474275E-5</c:v>
                </c:pt>
                <c:pt idx="1">
                  <c:v>-1.5869040223487136E-2</c:v>
                </c:pt>
                <c:pt idx="2">
                  <c:v>-1.8862108835504737E-2</c:v>
                </c:pt>
                <c:pt idx="3">
                  <c:v>-1.8862108835504737E-2</c:v>
                </c:pt>
                <c:pt idx="4">
                  <c:v>-1.8862108835504737E-2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B6-42A2-A409-7B96BA1D560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1811.5</c:v>
                </c:pt>
                <c:pt idx="2">
                  <c:v>2155</c:v>
                </c:pt>
                <c:pt idx="3">
                  <c:v>2155</c:v>
                </c:pt>
                <c:pt idx="4">
                  <c:v>2155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1B6-42A2-A409-7B96BA1D5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196536"/>
        <c:axId val="1"/>
      </c:scatterChart>
      <c:valAx>
        <c:axId val="710196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196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8236F39-1040-C93D-1D98-E6901349C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7" t="s">
        <v>51</v>
      </c>
      <c r="E1" t="s">
        <v>48</v>
      </c>
    </row>
    <row r="2" spans="1:7" x14ac:dyDescent="0.2">
      <c r="A2" t="s">
        <v>24</v>
      </c>
      <c r="B2" t="s">
        <v>49</v>
      </c>
      <c r="C2" s="30" t="s">
        <v>41</v>
      </c>
      <c r="D2" s="2" t="s">
        <v>47</v>
      </c>
      <c r="E2" s="31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8">
        <v>51871.82</v>
      </c>
      <c r="D7" s="29" t="s">
        <v>50</v>
      </c>
    </row>
    <row r="8" spans="1:7" x14ac:dyDescent="0.2">
      <c r="A8" t="s">
        <v>3</v>
      </c>
      <c r="C8" s="38">
        <v>2.0844</v>
      </c>
      <c r="D8" s="29" t="s">
        <v>50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-8.4633263749474275E-5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-8.7134457409537191E-6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60355.804550578701</v>
      </c>
    </row>
    <row r="15" spans="1:7" x14ac:dyDescent="0.2">
      <c r="A15" s="11" t="s">
        <v>17</v>
      </c>
      <c r="B15" s="9"/>
      <c r="C15" s="12">
        <f ca="1">(C7+C11)+(C8+C12)*INT(MAX(F21:F3533))</f>
        <v>56363.683137891167</v>
      </c>
      <c r="D15" s="13" t="s">
        <v>38</v>
      </c>
      <c r="E15" s="14">
        <f ca="1">ROUND(2*(E14-$C$7)/$C$8,0)/2+E13</f>
        <v>4071</v>
      </c>
    </row>
    <row r="16" spans="1:7" x14ac:dyDescent="0.2">
      <c r="A16" s="15" t="s">
        <v>4</v>
      </c>
      <c r="B16" s="9"/>
      <c r="C16" s="16">
        <f ca="1">+C8+C12</f>
        <v>2.0843912865542591</v>
      </c>
      <c r="D16" s="13" t="s">
        <v>39</v>
      </c>
      <c r="E16" s="23">
        <f ca="1">ROUND(2*(E14-$C$15)/$C$16,0)/2+E13</f>
        <v>1916</v>
      </c>
    </row>
    <row r="17" spans="1:19" ht="13.5" thickBot="1" x14ac:dyDescent="0.25">
      <c r="A17" s="13" t="s">
        <v>29</v>
      </c>
      <c r="B17" s="9"/>
      <c r="C17" s="9">
        <f>COUNT(C21:C2191)</f>
        <v>5</v>
      </c>
      <c r="D17" s="13" t="s">
        <v>33</v>
      </c>
      <c r="E17" s="17">
        <f ca="1">+$C$15+$C$16*E16-15018.5-$C$9/24</f>
        <v>45339.272676262466</v>
      </c>
    </row>
    <row r="18" spans="1:19" ht="14.25" thickTop="1" thickBot="1" x14ac:dyDescent="0.25">
      <c r="A18" s="15" t="s">
        <v>5</v>
      </c>
      <c r="B18" s="9"/>
      <c r="C18" s="18">
        <f ca="1">+C15</f>
        <v>56363.683137891167</v>
      </c>
      <c r="D18" s="19">
        <f ca="1">+C16</f>
        <v>2.0843912865542591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5.6646936940339275E-4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52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51871.82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-8.4633263749474275E-5</v>
      </c>
      <c r="Q21" s="1">
        <f>+C21-15018.5</f>
        <v>36853.32</v>
      </c>
      <c r="S21">
        <f ca="1">+(O21-G21)^2</f>
        <v>7.1627893328880767E-9</v>
      </c>
    </row>
    <row r="22" spans="1:19" x14ac:dyDescent="0.2">
      <c r="A22" s="32" t="s">
        <v>43</v>
      </c>
      <c r="B22" s="33" t="s">
        <v>44</v>
      </c>
      <c r="C22" s="32">
        <v>55647.694199999998</v>
      </c>
      <c r="D22" s="32">
        <v>4.0000000000000002E-4</v>
      </c>
      <c r="E22">
        <f>+(C22-C$7)/C$8</f>
        <v>1811.4921320284006</v>
      </c>
      <c r="F22">
        <f>ROUND(2*E22,0)/2</f>
        <v>1811.5</v>
      </c>
      <c r="G22">
        <f>+C22-(C$7+F22*C$8)</f>
        <v>-1.6400000000430737E-2</v>
      </c>
      <c r="I22">
        <f>+G22</f>
        <v>-1.6400000000430737E-2</v>
      </c>
      <c r="O22">
        <f ca="1">+C$11+C$12*$F22</f>
        <v>-1.5869040223487136E-2</v>
      </c>
      <c r="Q22" s="1">
        <f>+C22-15018.5</f>
        <v>40629.194199999998</v>
      </c>
      <c r="S22">
        <f ca="1">+(O22-G22)^2</f>
        <v>2.8191828473199824E-7</v>
      </c>
    </row>
    <row r="23" spans="1:19" x14ac:dyDescent="0.2">
      <c r="A23" s="34" t="s">
        <v>45</v>
      </c>
      <c r="B23" s="35" t="s">
        <v>46</v>
      </c>
      <c r="C23" s="36">
        <v>56363.682630000003</v>
      </c>
      <c r="D23" s="36">
        <v>1.1E-4</v>
      </c>
      <c r="E23">
        <f>+(C23-C$7)/C$8</f>
        <v>2154.9907071579369</v>
      </c>
      <c r="F23">
        <f>ROUND(2*E23,0)/2</f>
        <v>2155</v>
      </c>
      <c r="G23">
        <f>+C23-(C$7+F23*C$8)</f>
        <v>-1.9369999994523823E-2</v>
      </c>
      <c r="I23">
        <f>+G23</f>
        <v>-1.9369999994523823E-2</v>
      </c>
      <c r="O23">
        <f ca="1">+C$11+C$12*$F23</f>
        <v>-1.8862108835504737E-2</v>
      </c>
      <c r="Q23" s="1">
        <f>+C23-15018.5</f>
        <v>41345.182630000003</v>
      </c>
      <c r="S23">
        <f ca="1">+(O23-G23)^2</f>
        <v>2.579534294097505E-7</v>
      </c>
    </row>
    <row r="24" spans="1:19" x14ac:dyDescent="0.2">
      <c r="A24" s="34" t="s">
        <v>45</v>
      </c>
      <c r="B24" s="35" t="s">
        <v>46</v>
      </c>
      <c r="C24" s="36">
        <v>56363.683239999998</v>
      </c>
      <c r="D24" s="36">
        <v>1E-4</v>
      </c>
      <c r="E24">
        <f>+(C24-C$7)/C$8</f>
        <v>2154.9909998080975</v>
      </c>
      <c r="F24">
        <f>ROUND(2*E24,0)/2</f>
        <v>2155</v>
      </c>
      <c r="G24">
        <f>+C24-(C$7+F24*C$8)</f>
        <v>-1.8759999999019783E-2</v>
      </c>
      <c r="I24">
        <f>+G24</f>
        <v>-1.8759999999019783E-2</v>
      </c>
      <c r="O24">
        <f ca="1">+C$11+C$12*$F24</f>
        <v>-1.8862108835504737E-2</v>
      </c>
      <c r="Q24" s="1">
        <f>+C24-15018.5</f>
        <v>41345.183239999998</v>
      </c>
      <c r="S24">
        <f ca="1">+(O24-G24)^2</f>
        <v>1.042621448831113E-8</v>
      </c>
    </row>
    <row r="25" spans="1:19" x14ac:dyDescent="0.2">
      <c r="A25" s="34" t="s">
        <v>45</v>
      </c>
      <c r="B25" s="35" t="s">
        <v>46</v>
      </c>
      <c r="C25" s="36">
        <v>56363.683989999998</v>
      </c>
      <c r="D25" s="36">
        <v>1.2E-4</v>
      </c>
      <c r="E25">
        <f>+(C25-C$7)/C$8</f>
        <v>2154.9913596238716</v>
      </c>
      <c r="F25">
        <f>ROUND(2*E25,0)/2</f>
        <v>2155</v>
      </c>
      <c r="G25">
        <f>+C25-(C$7+F25*C$8)</f>
        <v>-1.8009999999776483E-2</v>
      </c>
      <c r="I25">
        <f>+G25</f>
        <v>-1.8009999999776483E-2</v>
      </c>
      <c r="O25">
        <f ca="1">+C$11+C$12*$F25</f>
        <v>-1.8862108835504737E-2</v>
      </c>
      <c r="Q25" s="1">
        <f>+C25-15018.5</f>
        <v>41345.183989999998</v>
      </c>
      <c r="S25">
        <f ca="1">+(O25-G25)^2</f>
        <v>7.2608946792616174E-7</v>
      </c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2024-02-15T06:18:33Z</dcterms:modified>
</cp:coreProperties>
</file>