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B77502D-1EFF-44D4-BF09-888D47B415C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C21" i="1"/>
  <c r="E21" i="1"/>
  <c r="F21" i="1"/>
  <c r="G11" i="1"/>
  <c r="F11" i="1"/>
  <c r="Q22" i="1"/>
  <c r="Q23" i="1"/>
  <c r="I24" i="1"/>
  <c r="Q24" i="1"/>
  <c r="A21" i="1"/>
  <c r="H20" i="1"/>
  <c r="E14" i="1"/>
  <c r="C17" i="1"/>
  <c r="G21" i="1"/>
  <c r="H21" i="1"/>
  <c r="Q21" i="1"/>
  <c r="C11" i="1"/>
  <c r="E15" i="1" l="1"/>
  <c r="C12" i="1"/>
  <c r="C16" i="1" l="1"/>
  <c r="D18" i="1" s="1"/>
  <c r="O23" i="1"/>
  <c r="S23" i="1" s="1"/>
  <c r="O24" i="1"/>
  <c r="S24" i="1" s="1"/>
  <c r="O21" i="1"/>
  <c r="S21" i="1" s="1"/>
  <c r="C15" i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<sst xmlns="http://schemas.openxmlformats.org/spreadsheetml/2006/main" count="58" uniqueCount="52">
  <si>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</si>
  <si>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</si>
  <si>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</si>
  <si>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</si>
  <si>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</si>
  <si>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</si>
  <si>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</si>
  <si>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</si>
  <si>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</si>
  <si>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</si>
  <si>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</si>
  <si>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</si>
  <si>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</si>
  <si>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</si>
  <si>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</si>
  <si>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</si>
  <si>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</si>
  <si>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</si>
  <si>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</si>
  <si>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</si>
  <si>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</si>
  <si>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</si>
  <si>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</si>
  <si>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</si>
  <si>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</si>
  <si>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</si>
  <si>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</si>
  <si>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</si>
  <si>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</si>
  <si>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</si>
  <si>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</si>
  <si>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</si>
  <si>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</si>
  <si>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</si>
  <si>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</si>
  <si>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</si>
  <si>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</si>
  <si>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</si>
  <si>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</si>
  <si>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</si>
  <si>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</si>
  <si>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</si>
  <si>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G0220-0070</t>
  </si>
  <si>
    <t>IBVS 5992</t>
  </si>
  <si>
    <t>II</t>
  </si>
  <si>
    <t>IBVS 6011</t>
  </si>
  <si>
    <t>G0220-0070_Hya.xls</t>
  </si>
  <si>
    <t>EC</t>
  </si>
  <si>
    <t>Hya</t>
  </si>
  <si>
    <t>VSX</t>
  </si>
  <si>
    <t>V0628 Hya / GSC 0220-0070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</si>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</sst>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V0628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10065.5</c:v>
                </c:pt>
                <c:pt idx="2">
                  <c:v>9786.5</c:v>
                </c:pt>
                <c:pt idx="3">
                  <c:v>10802.5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FE-4C34-8308-2040003281C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10065.5</c:v>
                </c:pt>
                <c:pt idx="2">
                  <c:v>9786.5</c:v>
                </c:pt>
                <c:pt idx="3">
                  <c:v>10802.5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7.7547999993839767E-2</c:v>
                </c:pt>
                <c:pt idx="2">
                  <c:v>7.9383999996935017E-2</c:v>
                </c:pt>
                <c:pt idx="3">
                  <c:v>7.7639999995881226E-2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FE-4C34-8308-2040003281C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10065.5</c:v>
                </c:pt>
                <c:pt idx="2">
                  <c:v>9786.5</c:v>
                </c:pt>
                <c:pt idx="3">
                  <c:v>10802.5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FE-4C34-8308-2040003281C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10065.5</c:v>
                </c:pt>
                <c:pt idx="2">
                  <c:v>9786.5</c:v>
                </c:pt>
                <c:pt idx="3">
                  <c:v>10802.5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FE-4C34-8308-2040003281C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10065.5</c:v>
                </c:pt>
                <c:pt idx="2">
                  <c:v>9786.5</c:v>
                </c:pt>
                <c:pt idx="3">
                  <c:v>10802.5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FE-4C34-8308-2040003281C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10065.5</c:v>
                </c:pt>
                <c:pt idx="2">
                  <c:v>9786.5</c:v>
                </c:pt>
                <c:pt idx="3">
                  <c:v>10802.5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FE-4C34-8308-2040003281C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10065.5</c:v>
                </c:pt>
                <c:pt idx="2">
                  <c:v>9786.5</c:v>
                </c:pt>
                <c:pt idx="3">
                  <c:v>10802.5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6FE-4C34-8308-2040003281C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10065.5</c:v>
                </c:pt>
                <c:pt idx="2">
                  <c:v>9786.5</c:v>
                </c:pt>
                <c:pt idx="3">
                  <c:v>10802.5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9.1888990094175255E-2</c:v>
                </c:pt>
                <c:pt idx="1">
                  <c:v>7.8395329342472342E-2</c:v>
                </c:pt>
                <c:pt idx="2">
                  <c:v>7.8769352624944666E-2</c:v>
                </c:pt>
                <c:pt idx="3">
                  <c:v>7.7407318019239016E-2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FE-4C34-8308-2040003281C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10065.5</c:v>
                </c:pt>
                <c:pt idx="2">
                  <c:v>9786.5</c:v>
                </c:pt>
                <c:pt idx="3">
                  <c:v>10802.5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6FE-4C34-8308-204000328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402744"/>
        <c:axId val="1"/>
      </c:scatterChart>
      <c:valAx>
        <c:axId val="429402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402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ACC1404-246E-6558-F065-AA7CCF771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46</v>
      </c>
    </row>
    <row r="2" spans="1:7" x14ac:dyDescent="0.2">
      <c r="A2" t="s">
        <v>24</v>
      </c>
      <c r="B2" t="s">
        <v>47</v>
      </c>
      <c r="C2" s="31" t="s">
        <v>41</v>
      </c>
      <c r="D2" s="3" t="s">
        <v>48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52032.12</v>
      </c>
      <c r="D7" s="30" t="s">
        <v>49</v>
      </c>
    </row>
    <row r="8" spans="1:7" x14ac:dyDescent="0.2">
      <c r="A8" t="s">
        <v>3</v>
      </c>
      <c r="C8" s="35">
        <v>0.36118400000000001</v>
      </c>
      <c r="D8" s="30" t="s">
        <v>49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9.1888990094175255E-2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-1.3405852418362634E-6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60356.682879976848</v>
      </c>
    </row>
    <row r="15" spans="1:7" x14ac:dyDescent="0.2">
      <c r="A15" s="12" t="s">
        <v>17</v>
      </c>
      <c r="B15" s="10"/>
      <c r="C15" s="13">
        <f ca="1">(C7+C11)+(C8+C12)*INT(MAX(F21:F3533))</f>
        <v>55933.706975988316</v>
      </c>
      <c r="D15" s="14" t="s">
        <v>38</v>
      </c>
      <c r="E15" s="15">
        <f ca="1">ROUND(2*(E14-$C$7)/$C$8,0)/2+E13</f>
        <v>23049</v>
      </c>
    </row>
    <row r="16" spans="1:7" x14ac:dyDescent="0.2">
      <c r="A16" s="16" t="s">
        <v>4</v>
      </c>
      <c r="B16" s="10"/>
      <c r="C16" s="17">
        <f ca="1">+C8+C12</f>
        <v>0.36118265941475819</v>
      </c>
      <c r="D16" s="14" t="s">
        <v>39</v>
      </c>
      <c r="E16" s="24">
        <f ca="1">ROUND(2*(E14-$C$15)/$C$16,0)/2+E13</f>
        <v>12247</v>
      </c>
    </row>
    <row r="17" spans="1:19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45339.006839174195</v>
      </c>
    </row>
    <row r="18" spans="1:19" ht="14.25" thickTop="1" thickBot="1" x14ac:dyDescent="0.25">
      <c r="A18" s="16" t="s">
        <v>5</v>
      </c>
      <c r="B18" s="10"/>
      <c r="C18" s="19">
        <f ca="1">+C15</f>
        <v>55933.706975988316</v>
      </c>
      <c r="D18" s="20">
        <f ca="1">+C16</f>
        <v>0.36118265941475819</v>
      </c>
      <c r="E18" s="21" t="s">
        <v>34</v>
      </c>
    </row>
    <row r="19" spans="1:19" ht="13.5" thickTop="1" x14ac:dyDescent="0.2">
      <c r="A19" s="25" t="s">
        <v>35</v>
      </c>
      <c r="E19" s="26">
        <v>22</v>
      </c>
      <c r="S19">
        <f ca="1">SQRT(SUM(S21:S50)/(COUNT(S21:S50)-1))</f>
        <v>5.305574552564702E-2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51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52032.12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9.1888990094175255E-2</v>
      </c>
      <c r="Q21" s="2">
        <f>+C21-15018.5</f>
        <v>37013.620000000003</v>
      </c>
      <c r="S21">
        <f ca="1">+(O21-G21)^2</f>
        <v>8.4435865005274384E-3</v>
      </c>
    </row>
    <row r="22" spans="1:19" x14ac:dyDescent="0.2">
      <c r="A22" s="33" t="s">
        <v>43</v>
      </c>
      <c r="B22" s="34" t="s">
        <v>44</v>
      </c>
      <c r="C22" s="33">
        <v>55667.695099999997</v>
      </c>
      <c r="D22" s="33">
        <v>1E-4</v>
      </c>
      <c r="E22">
        <f>+(C22-C$7)/C$8</f>
        <v>10065.714704970305</v>
      </c>
      <c r="F22">
        <f>ROUND(2*E22,0)/2</f>
        <v>10065.5</v>
      </c>
      <c r="G22">
        <f>+C22-(C$7+F22*C$8)</f>
        <v>7.7547999993839767E-2</v>
      </c>
      <c r="I22">
        <f>+G22</f>
        <v>7.7547999993839767E-2</v>
      </c>
      <c r="O22">
        <f ca="1">+C$11+C$12*$F22</f>
        <v>7.8395329342472342E-2</v>
      </c>
      <c r="Q22" s="2">
        <f>+C22-15018.5</f>
        <v>40649.195099999997</v>
      </c>
      <c r="S22">
        <f ca="1">+(O22-G22)^2</f>
        <v>7.1796702505410388E-7</v>
      </c>
    </row>
    <row r="23" spans="1:19" x14ac:dyDescent="0.2">
      <c r="A23" s="33" t="s">
        <v>43</v>
      </c>
      <c r="B23" s="34" t="s">
        <v>44</v>
      </c>
      <c r="C23" s="33">
        <v>55566.926599999999</v>
      </c>
      <c r="D23" s="33">
        <v>2.9999999999999997E-4</v>
      </c>
      <c r="E23">
        <f>+(C23-C$7)/C$8</f>
        <v>9786.7197882519613</v>
      </c>
      <c r="F23">
        <f>ROUND(2*E23,0)/2</f>
        <v>9786.5</v>
      </c>
      <c r="G23">
        <f>+C23-(C$7+F23*C$8)</f>
        <v>7.9383999996935017E-2</v>
      </c>
      <c r="I23">
        <f>+G23</f>
        <v>7.9383999996935017E-2</v>
      </c>
      <c r="O23">
        <f ca="1">+C$11+C$12*$F23</f>
        <v>7.8769352624944666E-2</v>
      </c>
      <c r="Q23" s="2">
        <f>+C23-15018.5</f>
        <v>40548.426599999999</v>
      </c>
      <c r="S23">
        <f ca="1">+(O23-G23)^2</f>
        <v>3.7779139189464511E-7</v>
      </c>
    </row>
    <row r="24" spans="1:19" x14ac:dyDescent="0.2">
      <c r="A24" s="33" t="s">
        <v>45</v>
      </c>
      <c r="B24" s="34" t="s">
        <v>44</v>
      </c>
      <c r="C24" s="33">
        <v>55933.887799999997</v>
      </c>
      <c r="D24" s="33">
        <v>5.0000000000000001E-4</v>
      </c>
      <c r="E24">
        <f>+(C24-C$7)/C$8</f>
        <v>10802.714959688121</v>
      </c>
      <c r="F24">
        <f>ROUND(2*E24,0)/2</f>
        <v>10802.5</v>
      </c>
      <c r="G24">
        <f>+C24-(C$7+F24*C$8)</f>
        <v>7.7639999995881226E-2</v>
      </c>
      <c r="I24">
        <f>+G24</f>
        <v>7.7639999995881226E-2</v>
      </c>
      <c r="O24">
        <f ca="1">+C$11+C$12*$F24</f>
        <v>7.7407318019239016E-2</v>
      </c>
      <c r="Q24" s="2">
        <f>+C24-15018.5</f>
        <v>40915.387799999997</v>
      </c>
      <c r="S24">
        <f ca="1">+(O24-G24)^2</f>
        <v>5.4140902254125968E-8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2024-02-16T03:23:20Z</dcterms:modified>
</cp:coreProperties>
</file>