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AB6EB1-C4A8-47A0-90CB-80BB165F4E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O21" i="1"/>
  <c r="S21" i="1" s="1"/>
  <c r="O22" i="1"/>
  <c r="S22" i="1" s="1"/>
  <c r="C15" i="1"/>
  <c r="E16" i="1" s="1"/>
  <c r="E15" i="1"/>
  <c r="E17" i="1" l="1"/>
  <c r="C18" i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<sst xmlns="http://schemas.openxmlformats.org/spreadsheetml/2006/main" count="56" uniqueCount="52">
  <si>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</si>
  <si>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</si>
  <si>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</si>
  <si>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</si>
  <si>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</si>
  <si>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</si>
  <si>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</si>
  <si>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</si>
  <si>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</si>
  <si>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</si>
  <si>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</si>
  <si>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</si>
  <si>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</si>
  <si>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</si>
  <si>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</si>
  <si>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</si>
  <si>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</si>
  <si>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</si>
  <si>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</si>
  <si>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</si>
  <si>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</si>
  <si>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</si>
  <si>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</si>
  <si>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</si>
  <si>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</si>
  <si>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</si>
  <si>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</si>
  <si>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</si>
  <si>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</si>
  <si>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</si>
  <si>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</si>
  <si>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</si>
  <si>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</si>
  <si>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</si>
  <si>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</si>
  <si>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</si>
  <si>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</si>
  <si>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</si>
  <si>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</si>
  <si>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</si>
  <si>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</si>
  <si>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</si>
  <si>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G0213-0980</t>
  </si>
  <si>
    <t>IBVS 5992</t>
  </si>
  <si>
    <t>I</t>
  </si>
  <si>
    <t>IBVS 6011</t>
  </si>
  <si>
    <t>G0213-0980_Hya.xls</t>
  </si>
  <si>
    <t>EC</t>
  </si>
  <si>
    <t>Hya</t>
  </si>
  <si>
    <t>VSX</t>
  </si>
  <si>
    <t>V0631 Hya / GSC 0213-0980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</si>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</sst>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V0631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B-43DB-9A63-4295A7C2FB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-4.6599999986938201E-3</c:v>
                </c:pt>
                <c:pt idx="2">
                  <c:v>-3.1219999946188182E-3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B-43DB-9A63-4295A7C2FB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B-43DB-9A63-4295A7C2FB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B-43DB-9A63-4295A7C2FB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B-43DB-9A63-4295A7C2FB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B-43DB-9A63-4295A7C2FB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B-43DB-9A63-4295A7C2FB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-2.4440509966117359E-2</c:v>
                </c:pt>
                <c:pt idx="1">
                  <c:v>-4.6599999986938201E-3</c:v>
                </c:pt>
                <c:pt idx="2">
                  <c:v>-3.1219999946188182E-3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B-43DB-9A63-4295A7C2FB9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9080</c:v>
                </c:pt>
                <c:pt idx="2">
                  <c:v>9786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0B-43DB-9A63-4295A7C2F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378176"/>
        <c:axId val="1"/>
      </c:scatterChart>
      <c:valAx>
        <c:axId val="42937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37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538198-AFBE-F1F1-19EE-EFD12605B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46</v>
      </c>
    </row>
    <row r="2" spans="1:7" x14ac:dyDescent="0.2">
      <c r="A2" t="s">
        <v>23</v>
      </c>
      <c r="B2" t="s">
        <v>47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51870.02</v>
      </c>
      <c r="D7" s="30" t="s">
        <v>49</v>
      </c>
    </row>
    <row r="8" spans="1:7" x14ac:dyDescent="0.2">
      <c r="A8" t="s">
        <v>3</v>
      </c>
      <c r="C8" s="35">
        <v>0.41527700000000001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-2.4440509966117359E-2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2.1784702607294644E-6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60356.684430902773</v>
      </c>
    </row>
    <row r="15" spans="1:7" x14ac:dyDescent="0.2">
      <c r="A15" s="12" t="s">
        <v>17</v>
      </c>
      <c r="B15" s="10"/>
      <c r="C15" s="13">
        <f ca="1">(C7+C11)+(C8+C12)*INT(MAX(F21:F3533))</f>
        <v>55933.917600000001</v>
      </c>
      <c r="D15" s="14" t="s">
        <v>38</v>
      </c>
      <c r="E15" s="15">
        <f ca="1">ROUND(2*(E14-$C$7)/$C$8,0)/2+E13</f>
        <v>20437</v>
      </c>
    </row>
    <row r="16" spans="1:7" x14ac:dyDescent="0.2">
      <c r="A16" s="16" t="s">
        <v>4</v>
      </c>
      <c r="B16" s="10"/>
      <c r="C16" s="17">
        <f ca="1">+C8+C12</f>
        <v>0.41527917847026075</v>
      </c>
      <c r="D16" s="14" t="s">
        <v>39</v>
      </c>
      <c r="E16" s="24">
        <f ca="1">ROUND(2*(E14-$C$15)/$C$16,0)/2+E13</f>
        <v>10651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45338.951963220083</v>
      </c>
    </row>
    <row r="18" spans="1:19" ht="14.25" thickTop="1" thickBot="1" x14ac:dyDescent="0.25">
      <c r="A18" s="16" t="s">
        <v>5</v>
      </c>
      <c r="B18" s="10"/>
      <c r="C18" s="19">
        <f ca="1">+C15</f>
        <v>55933.917600000001</v>
      </c>
      <c r="D18" s="20">
        <f ca="1">+C16</f>
        <v>0.41527917847026075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1.7282050332698983E-2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51870.02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-2.4440509966117359E-2</v>
      </c>
      <c r="Q21" s="2">
        <f>+C21-15018.5</f>
        <v>36851.519999999997</v>
      </c>
      <c r="S21">
        <f ca="1">+(O21-G21)^2</f>
        <v>5.9733852740388195E-4</v>
      </c>
    </row>
    <row r="22" spans="1:19" x14ac:dyDescent="0.2">
      <c r="A22" s="33" t="s">
        <v>43</v>
      </c>
      <c r="B22" s="34" t="s">
        <v>44</v>
      </c>
      <c r="C22" s="33">
        <v>55640.730499999998</v>
      </c>
      <c r="D22" s="33">
        <v>2.9999999999999997E-4</v>
      </c>
      <c r="E22">
        <f>+(C22-C$7)/C$8</f>
        <v>9079.9887785743031</v>
      </c>
      <c r="F22">
        <f>ROUND(2*E22,0)/2</f>
        <v>9080</v>
      </c>
      <c r="G22">
        <f>+C22-(C$7+F22*C$8)</f>
        <v>-4.6599999986938201E-3</v>
      </c>
      <c r="I22">
        <f>+G22</f>
        <v>-4.6599999986938201E-3</v>
      </c>
      <c r="O22">
        <f ca="1">+C$11+C$12*$F22</f>
        <v>-4.6599999986938201E-3</v>
      </c>
      <c r="Q22" s="2">
        <f>+C22-15018.5</f>
        <v>40622.230499999998</v>
      </c>
      <c r="S22">
        <f ca="1">+(O22-G22)^2</f>
        <v>0</v>
      </c>
    </row>
    <row r="23" spans="1:19" x14ac:dyDescent="0.2">
      <c r="A23" s="33" t="s">
        <v>45</v>
      </c>
      <c r="B23" s="34" t="s">
        <v>44</v>
      </c>
      <c r="C23" s="33">
        <v>55933.917600000001</v>
      </c>
      <c r="D23" s="33">
        <v>2.9999999999999997E-4</v>
      </c>
      <c r="E23">
        <f>+(C23-C$7)/C$8</f>
        <v>9785.9924821263976</v>
      </c>
      <c r="F23">
        <f>ROUND(2*E23,0)/2</f>
        <v>9786</v>
      </c>
      <c r="G23">
        <f>+C23-(C$7+F23*C$8)</f>
        <v>-3.1219999946188182E-3</v>
      </c>
      <c r="I23">
        <f>+G23</f>
        <v>-3.1219999946188182E-3</v>
      </c>
      <c r="O23">
        <f ca="1">+C$11+C$12*$F23</f>
        <v>-3.1219999946188182E-3</v>
      </c>
      <c r="Q23" s="2">
        <f>+C23-15018.5</f>
        <v>40915.417600000001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2024-02-16T03:25:34Z</dcterms:modified>
</cp:coreProperties>
</file>