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CB950FC-1254-4724-BBAF-5CEE1CE7D7D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Q22" i="1"/>
  <c r="Q23" i="1"/>
  <c r="F11" i="1"/>
  <c r="C21" i="1"/>
  <c r="C17" i="1"/>
  <c r="E21" i="1"/>
  <c r="F21" i="1"/>
  <c r="A21" i="1"/>
  <c r="H20" i="1"/>
  <c r="G11" i="1"/>
  <c r="E14" i="1"/>
  <c r="Q21" i="1"/>
  <c r="G21" i="1"/>
  <c r="H21" i="1"/>
  <c r="C11" i="1"/>
  <c r="E15" i="1" l="1"/>
  <c r="C12" i="1"/>
  <c r="C16" i="1" l="1"/>
  <c r="D18" i="1" s="1"/>
  <c r="C15" i="1"/>
  <c r="O22" i="1"/>
  <c r="S22" i="1" s="1"/>
  <c r="O23" i="1"/>
  <c r="S23" i="1" s="1"/>
  <c r="O21" i="1"/>
  <c r="S21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<sst xmlns="http://schemas.openxmlformats.org/spreadsheetml/2006/main" count="56" uniqueCount="52">
  <si>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</si>
  <si>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</si>
  <si>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</si>
  <si>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</si>
  <si>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</si>
  <si>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</si>
  <si>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</si>
  <si>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</si>
  <si>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</si>
  <si>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</si>
  <si>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</si>
  <si>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</si>
  <si>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</si>
  <si>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</si>
  <si>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</si>
  <si>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</si>
  <si>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</si>
  <si>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</si>
  <si>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</si>
  <si>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</si>
  <si>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</si>
  <si>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</si>
  <si>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</si>
  <si>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</si>
  <si>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</si>
  <si>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</si>
  <si>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</si>
  <si>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</si>
  <si>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</si>
  <si>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</si>
  <si>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</si>
  <si>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</si>
  <si>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</si>
  <si>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</si>
  <si>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</si>
  <si>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</si>
  <si>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</si>
  <si>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</si>
  <si>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</si>
  <si>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</si>
  <si>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</si>
  <si>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</si>
  <si>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G4882-0117</t>
  </si>
  <si>
    <t>G4882-0117_Hya.xls</t>
  </si>
  <si>
    <t>ED</t>
  </si>
  <si>
    <t>Hya</t>
  </si>
  <si>
    <t>VSX</t>
  </si>
  <si>
    <t>IBVS 5992</t>
  </si>
  <si>
    <t>I</t>
  </si>
  <si>
    <t>IBVS 6029</t>
  </si>
  <si>
    <t>V0636 Hya / GSC 4882-0117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</si>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</sst>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V0636 Hya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1822.5</c:v>
                </c:pt>
                <c:pt idx="2">
                  <c:v>2037.5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1E-4BC3-A55A-9B73FC36E8F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1822.5</c:v>
                </c:pt>
                <c:pt idx="2">
                  <c:v>2037.5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-0.115067500002624</c:v>
                </c:pt>
                <c:pt idx="2">
                  <c:v>-0.13241250000282889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1E-4BC3-A55A-9B73FC36E8F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1822.5</c:v>
                </c:pt>
                <c:pt idx="2">
                  <c:v>2037.5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E1E-4BC3-A55A-9B73FC36E8F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1822.5</c:v>
                </c:pt>
                <c:pt idx="2">
                  <c:v>2037.5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E1E-4BC3-A55A-9B73FC36E8F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1822.5</c:v>
                </c:pt>
                <c:pt idx="2">
                  <c:v>2037.5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E1E-4BC3-A55A-9B73FC36E8F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1822.5</c:v>
                </c:pt>
                <c:pt idx="2">
                  <c:v>2037.5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E1E-4BC3-A55A-9B73FC36E8F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1822.5</c:v>
                </c:pt>
                <c:pt idx="2">
                  <c:v>2037.5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E1E-4BC3-A55A-9B73FC36E8F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1822.5</c:v>
                </c:pt>
                <c:pt idx="2">
                  <c:v>2037.5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1.9648879275835363E-4</c:v>
                </c:pt>
                <c:pt idx="1">
                  <c:v>-0.11692957402701994</c:v>
                </c:pt>
                <c:pt idx="2">
                  <c:v>-0.1307469147711913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E1E-4BC3-A55A-9B73FC36E8F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1822.5</c:v>
                </c:pt>
                <c:pt idx="2">
                  <c:v>2037.5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E1E-4BC3-A55A-9B73FC36E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407784"/>
        <c:axId val="1"/>
      </c:scatterChart>
      <c:valAx>
        <c:axId val="429407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94077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59F5B1F-1D06-298E-888E-3FC8018F3D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50</v>
      </c>
      <c r="E1" t="s">
        <v>43</v>
      </c>
    </row>
    <row r="2" spans="1:7" x14ac:dyDescent="0.2">
      <c r="A2" t="s">
        <v>23</v>
      </c>
      <c r="B2" t="s">
        <v>44</v>
      </c>
      <c r="C2" s="31" t="s">
        <v>41</v>
      </c>
      <c r="D2" s="3" t="s">
        <v>45</v>
      </c>
      <c r="E2" s="32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7">
        <v>51870.04</v>
      </c>
      <c r="D7" s="30" t="s">
        <v>46</v>
      </c>
    </row>
    <row r="8" spans="1:7" x14ac:dyDescent="0.2">
      <c r="A8" t="s">
        <v>3</v>
      </c>
      <c r="C8" s="37">
        <v>2.031803</v>
      </c>
      <c r="D8" s="30" t="s">
        <v>46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1.9648879275835363E-4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-6.4266701135680816E-5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60356.687248726848</v>
      </c>
    </row>
    <row r="15" spans="1:7" x14ac:dyDescent="0.2">
      <c r="A15" s="12" t="s">
        <v>17</v>
      </c>
      <c r="B15" s="10"/>
      <c r="C15" s="13">
        <f ca="1">(C7+C11)+(C8+C12)*INT(MAX(F21:F3533))</f>
        <v>56008.691996218578</v>
      </c>
      <c r="D15" s="14" t="s">
        <v>38</v>
      </c>
      <c r="E15" s="15">
        <f ca="1">ROUND(2*(E14-$C$7)/$C$8,0)/2+E13</f>
        <v>4178</v>
      </c>
    </row>
    <row r="16" spans="1:7" x14ac:dyDescent="0.2">
      <c r="A16" s="16" t="s">
        <v>4</v>
      </c>
      <c r="B16" s="10"/>
      <c r="C16" s="17">
        <f ca="1">+C8+C12</f>
        <v>2.0317387332988646</v>
      </c>
      <c r="D16" s="14" t="s">
        <v>39</v>
      </c>
      <c r="E16" s="24">
        <f ca="1">ROUND(2*(E14-$C$15)/$C$16,0)/2+E13</f>
        <v>2141</v>
      </c>
    </row>
    <row r="17" spans="1:19" ht="13.5" thickBot="1" x14ac:dyDescent="0.25">
      <c r="A17" s="14" t="s">
        <v>29</v>
      </c>
      <c r="B17" s="10"/>
      <c r="C17" s="10">
        <f>COUNT(C21:C2191)</f>
        <v>3</v>
      </c>
      <c r="D17" s="14" t="s">
        <v>33</v>
      </c>
      <c r="E17" s="18">
        <f ca="1">+$C$15+$C$16*E16-15018.5-$C$9/24</f>
        <v>45340.540457544783</v>
      </c>
    </row>
    <row r="18" spans="1:19" ht="14.25" thickTop="1" thickBot="1" x14ac:dyDescent="0.25">
      <c r="A18" s="16" t="s">
        <v>5</v>
      </c>
      <c r="B18" s="10"/>
      <c r="C18" s="19">
        <f ca="1">+C15</f>
        <v>56008.691996218578</v>
      </c>
      <c r="D18" s="20">
        <f ca="1">+C16</f>
        <v>2.0317387332988646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SQRT(SUM(S21:S50)/(COUNT(S21:S50)-1))</f>
        <v>1.7720188602070479E-3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51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51870.04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1.9648879275835363E-4</v>
      </c>
      <c r="Q21" s="2">
        <f>+C21-15018.5</f>
        <v>36851.54</v>
      </c>
      <c r="S21">
        <f ca="1">+(O21-G21)^2</f>
        <v>3.860784567963524E-8</v>
      </c>
    </row>
    <row r="22" spans="1:19" x14ac:dyDescent="0.2">
      <c r="A22" s="33" t="s">
        <v>47</v>
      </c>
      <c r="B22" s="34" t="s">
        <v>48</v>
      </c>
      <c r="C22" s="33">
        <v>55572.885900000001</v>
      </c>
      <c r="D22" s="33">
        <v>1E-4</v>
      </c>
      <c r="E22">
        <f>+(C22-C$7)/C$8</f>
        <v>1822.4433668027857</v>
      </c>
      <c r="F22">
        <f>ROUND(2*E22,0)/2</f>
        <v>1822.5</v>
      </c>
      <c r="G22">
        <f>+C22-(C$7+F22*C$8)</f>
        <v>-0.115067500002624</v>
      </c>
      <c r="I22">
        <f>+G22</f>
        <v>-0.115067500002624</v>
      </c>
      <c r="O22">
        <f ca="1">+C$11+C$12*$F22</f>
        <v>-0.11692957402701994</v>
      </c>
      <c r="Q22" s="2">
        <f>+C22-15018.5</f>
        <v>40554.385900000001</v>
      </c>
      <c r="S22">
        <f ca="1">+(O22-G22)^2</f>
        <v>3.4673196723300731E-6</v>
      </c>
    </row>
    <row r="23" spans="1:19" x14ac:dyDescent="0.2">
      <c r="A23" s="35" t="s">
        <v>49</v>
      </c>
      <c r="B23" s="36" t="s">
        <v>48</v>
      </c>
      <c r="C23" s="35">
        <v>56009.706200000001</v>
      </c>
      <c r="D23" s="35">
        <v>1E-4</v>
      </c>
      <c r="E23">
        <f>+(C23-C$7)/C$8</f>
        <v>2037.4348300499603</v>
      </c>
      <c r="F23">
        <f>ROUND(2*E23,0)/2</f>
        <v>2037.5</v>
      </c>
      <c r="G23">
        <f>+C23-(C$7+F23*C$8)</f>
        <v>-0.13241250000282889</v>
      </c>
      <c r="I23">
        <f>+G23</f>
        <v>-0.13241250000282889</v>
      </c>
      <c r="O23">
        <f ca="1">+C$11+C$12*$F23</f>
        <v>-0.1307469147711913</v>
      </c>
      <c r="Q23" s="2">
        <f>+C23-15018.5</f>
        <v>40991.206200000001</v>
      </c>
      <c r="S23">
        <f ca="1">+(O23-G23)^2</f>
        <v>2.7741741638492615E-6</v>
      </c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2024-02-16T03:29:38Z</dcterms:modified>
</cp:coreProperties>
</file>