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4F3EF76-63B9-46E4-AC70-3D93D6A46FC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O23" i="1"/>
  <c r="S23" i="1" s="1"/>
  <c r="O22" i="1"/>
  <c r="S22" i="1" s="1"/>
  <c r="O21" i="1"/>
  <c r="S21" i="1" s="1"/>
  <c r="S19" i="1" s="1"/>
  <c r="C15" i="1"/>
  <c r="E16" i="1" s="1"/>
  <c r="C18" i="1" l="1"/>
  <c r="E17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<sst xmlns="http://schemas.openxmlformats.org/spreadsheetml/2006/main" count="56" uniqueCount="52">
  <si>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</si>
  <si>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</si>
  <si>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</si>
  <si>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</si>
  <si>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</si>
  <si>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</si>
  <si>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</si>
  <si>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</si>
  <si>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</si>
  <si>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</si>
  <si>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</si>
  <si>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</si>
  <si>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</si>
  <si>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</si>
  <si>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</si>
  <si>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</si>
  <si>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</si>
  <si>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</si>
  <si>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</si>
  <si>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</si>
  <si>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</si>
  <si>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</si>
  <si>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</si>
  <si>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</si>
  <si>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</si>
  <si>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</si>
  <si>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</si>
  <si>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</si>
  <si>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</si>
  <si>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</si>
  <si>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</si>
  <si>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</si>
  <si>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</si>
  <si>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</si>
  <si>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</si>
  <si>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</si>
  <si>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</si>
  <si>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</si>
  <si>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</si>
  <si>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</si>
  <si>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</si>
  <si>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</si>
  <si>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G6027-1009</t>
  </si>
  <si>
    <t>G6027-1009_Hya.xls</t>
  </si>
  <si>
    <t>EC</t>
  </si>
  <si>
    <t>Hya</t>
  </si>
  <si>
    <t>VSX</t>
  </si>
  <si>
    <t>IBVS 5992</t>
  </si>
  <si>
    <t>I</t>
  </si>
  <si>
    <t>IBVS 6029</t>
  </si>
  <si>
    <t>V0637 Hya / GSC 6027-1009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</si>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</sst>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V0637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B-439D-904A-B3C89D0E9A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1.3714499924390111E-2</c:v>
                </c:pt>
                <c:pt idx="2">
                  <c:v>1.4285499921243172E-2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B-439D-904A-B3C89D0E9A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B-439D-904A-B3C89D0E9A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B-439D-904A-B3C89D0E9A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B-439D-904A-B3C89D0E9A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B-439D-904A-B3C89D0E9A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B-439D-904A-B3C89D0E9A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5.4824368521460068E-5</c:v>
                </c:pt>
                <c:pt idx="1">
                  <c:v>1.319588675048625E-2</c:v>
                </c:pt>
                <c:pt idx="2">
                  <c:v>1.4749288726625578E-2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B-439D-904A-B3C89D0E9A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10244.5</c:v>
                </c:pt>
                <c:pt idx="2">
                  <c:v>11455.5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B-439D-904A-B3C89D0E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406824"/>
        <c:axId val="1"/>
      </c:scatterChart>
      <c:valAx>
        <c:axId val="57240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406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662E8F-3202-808F-4391-7DB40A815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51869.080000000075</v>
      </c>
      <c r="D7" s="30" t="s">
        <v>46</v>
      </c>
    </row>
    <row r="8" spans="1:7" x14ac:dyDescent="0.2">
      <c r="A8" t="s">
        <v>3</v>
      </c>
      <c r="C8" s="37">
        <v>0.361539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5.4824368521460068E-5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1.282743167745111E-6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60356.687901504629</v>
      </c>
    </row>
    <row r="15" spans="1:7" x14ac:dyDescent="0.2">
      <c r="A15" s="12" t="s">
        <v>17</v>
      </c>
      <c r="B15" s="10"/>
      <c r="C15" s="13">
        <f ca="1">(C7+C11)+(C8+C12)*INT(MAX(F21:F3533))</f>
        <v>56010.523993647432</v>
      </c>
      <c r="D15" s="14" t="s">
        <v>38</v>
      </c>
      <c r="E15" s="15">
        <f ca="1">ROUND(2*(E14-$C$7)/$C$8,0)/2+E13</f>
        <v>23477.5</v>
      </c>
    </row>
    <row r="16" spans="1:7" x14ac:dyDescent="0.2">
      <c r="A16" s="16" t="s">
        <v>4</v>
      </c>
      <c r="B16" s="10"/>
      <c r="C16" s="17">
        <f ca="1">+C8+C12</f>
        <v>0.36154028274316774</v>
      </c>
      <c r="D16" s="14" t="s">
        <v>39</v>
      </c>
      <c r="E16" s="24">
        <f ca="1">ROUND(2*(E14-$C$15)/$C$16,0)/2+E13</f>
        <v>12022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45338.857106119132</v>
      </c>
    </row>
    <row r="18" spans="1:19" ht="14.25" thickTop="1" thickBot="1" x14ac:dyDescent="0.25">
      <c r="A18" s="16" t="s">
        <v>5</v>
      </c>
      <c r="B18" s="10"/>
      <c r="C18" s="19">
        <f ca="1">+C15</f>
        <v>56010.523993647432</v>
      </c>
      <c r="D18" s="20">
        <f ca="1">+C16</f>
        <v>0.36154028274316774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4.9349031982828849E-4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51869.080000000075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5.4824368521460068E-5</v>
      </c>
      <c r="Q21" s="2">
        <f>+C21-15018.5</f>
        <v>36850.580000000075</v>
      </c>
      <c r="S21">
        <f ca="1">+(O21-G21)^2</f>
        <v>3.0057113837768615E-9</v>
      </c>
    </row>
    <row r="22" spans="1:19" x14ac:dyDescent="0.2">
      <c r="A22" s="33" t="s">
        <v>47</v>
      </c>
      <c r="B22" s="34" t="s">
        <v>48</v>
      </c>
      <c r="C22" s="33">
        <v>55572.88</v>
      </c>
      <c r="D22" s="33">
        <v>5.9999999999999995E-4</v>
      </c>
      <c r="E22">
        <f>+(C22-C$7)/C$8</f>
        <v>10244.537933666694</v>
      </c>
      <c r="F22">
        <f>ROUND(2*E22,0)/2</f>
        <v>10244.5</v>
      </c>
      <c r="G22">
        <f>+C22-(C$7+F22*C$8)</f>
        <v>1.3714499924390111E-2</v>
      </c>
      <c r="I22">
        <f>+G22</f>
        <v>1.3714499924390111E-2</v>
      </c>
      <c r="O22">
        <f ca="1">+C$11+C$12*$F22</f>
        <v>1.319588675048625E-2</v>
      </c>
      <c r="Q22" s="2">
        <f>+C22-15018.5</f>
        <v>40554.379999999997</v>
      </c>
      <c r="S22">
        <f ca="1">+(O22-G22)^2</f>
        <v>2.6895962414663655E-7</v>
      </c>
    </row>
    <row r="23" spans="1:19" x14ac:dyDescent="0.2">
      <c r="A23" s="35" t="s">
        <v>49</v>
      </c>
      <c r="B23" s="36" t="s">
        <v>48</v>
      </c>
      <c r="C23" s="35">
        <v>56010.704299999998</v>
      </c>
      <c r="D23" s="35">
        <v>2.0000000000000001E-4</v>
      </c>
      <c r="E23">
        <f>+(C23-C$7)/C$8</f>
        <v>11455.539513026044</v>
      </c>
      <c r="F23">
        <f>ROUND(2*E23,0)/2</f>
        <v>11455.5</v>
      </c>
      <c r="G23">
        <f>+C23-(C$7+F23*C$8)</f>
        <v>1.4285499921243172E-2</v>
      </c>
      <c r="I23">
        <f>+G23</f>
        <v>1.4285499921243172E-2</v>
      </c>
      <c r="O23">
        <f ca="1">+C$11+C$12*$F23</f>
        <v>1.4749288726625578E-2</v>
      </c>
      <c r="Q23" s="2">
        <f>+C23-15018.5</f>
        <v>40992.204299999998</v>
      </c>
      <c r="S23">
        <f ca="1">+(O23-G23)^2</f>
        <v>2.1510005599803955E-7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2024-02-16T03:30:34Z</dcterms:modified>
</cp:coreProperties>
</file>