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A523027-3D1E-4290-84FA-969A4B0CF3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21" i="1"/>
  <c r="E21" i="1"/>
  <c r="F21" i="1"/>
  <c r="G11" i="1"/>
  <c r="F11" i="1"/>
  <c r="Q22" i="1"/>
  <c r="Q23" i="1"/>
  <c r="A21" i="1"/>
  <c r="H20" i="1"/>
  <c r="E14" i="1"/>
  <c r="E15" i="1" s="1"/>
  <c r="C17" i="1"/>
  <c r="Q21" i="1"/>
  <c r="G21" i="1"/>
  <c r="H21" i="1"/>
  <c r="C11" i="1"/>
  <c r="C12" i="1"/>
  <c r="C16" i="1" l="1"/>
  <c r="D18" i="1" s="1"/>
  <c r="O23" i="1"/>
  <c r="S23" i="1" s="1"/>
  <c r="O21" i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<sst xmlns="http://schemas.openxmlformats.org/spreadsheetml/2006/main" count="56" uniqueCount="52">
  <si>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</si>
  <si>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</si>
  <si>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</si>
  <si>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</si>
  <si>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</si>
  <si>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</si>
  <si>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</si>
  <si>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</si>
  <si>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</si>
  <si>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</si>
  <si>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</si>
  <si>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</si>
  <si>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</si>
  <si>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</si>
  <si>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</si>
  <si>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</si>
  <si>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</si>
  <si>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</si>
  <si>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</si>
  <si>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</si>
  <si>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</si>
  <si>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</si>
  <si>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</si>
  <si>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</si>
  <si>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</si>
  <si>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</si>
  <si>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</si>
  <si>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</si>
  <si>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</si>
  <si>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</si>
  <si>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</si>
  <si>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</si>
  <si>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</si>
  <si>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</si>
  <si>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</si>
  <si>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</si>
  <si>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</si>
  <si>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</si>
  <si>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</si>
  <si>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</si>
  <si>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</si>
  <si>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</si>
  <si>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G5472-1583</t>
  </si>
  <si>
    <t>G5472-1583_Hya.xls</t>
  </si>
  <si>
    <t>EW</t>
  </si>
  <si>
    <t>Hya</t>
  </si>
  <si>
    <t>VSX</t>
  </si>
  <si>
    <t>IBVS 5992</t>
  </si>
  <si>
    <t>II</t>
  </si>
  <si>
    <t>IBVS 6029</t>
  </si>
  <si>
    <t>V0643 Hya / GSC 5472-1583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</si>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</sst>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V0643 Hya - O-C Diagr.</a:t>
            </a:r>
          </a:p>
        </c:rich>
      </c:tx>
      <c:layout>
        <c:manualLayout>
          <c:xMode val="edge"/>
          <c:yMode val="edge"/>
          <c:x val="0.347368421052631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ED-401B-B7FE-F53B68C45F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2.5299999979324639E-3</c:v>
                </c:pt>
                <c:pt idx="2">
                  <c:v>5.190000003494788E-3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ED-401B-B7FE-F53B68C45F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ED-401B-B7FE-F53B68C45F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ED-401B-B7FE-F53B68C45F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ED-401B-B7FE-F53B68C45F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ED-401B-B7FE-F53B68C45F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ED-401B-B7FE-F53B68C45F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-2.0095229057012724E-2</c:v>
                </c:pt>
                <c:pt idx="1">
                  <c:v>2.5299999979324639E-3</c:v>
                </c:pt>
                <c:pt idx="2">
                  <c:v>5.190000003494788E-3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ED-401B-B7FE-F53B68C45F4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11142.5</c:v>
                </c:pt>
                <c:pt idx="2">
                  <c:v>12452.5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ED-401B-B7FE-F53B68C4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04088"/>
        <c:axId val="1"/>
      </c:scatterChart>
      <c:valAx>
        <c:axId val="537604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04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19FAE6-551F-0468-2A73-023B5AC1E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51868.894999999997</v>
      </c>
      <c r="D7" s="30" t="s">
        <v>46</v>
      </c>
    </row>
    <row r="8" spans="1:7" x14ac:dyDescent="0.2">
      <c r="A8" t="s">
        <v>3</v>
      </c>
      <c r="C8" s="37">
        <v>0.33260400000000001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-2.0095229057012724E-2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2.0305343553910871E-6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60356.693860069441</v>
      </c>
    </row>
    <row r="15" spans="1:7" x14ac:dyDescent="0.2">
      <c r="A15" s="12" t="s">
        <v>17</v>
      </c>
      <c r="B15" s="10"/>
      <c r="C15" s="13">
        <f ca="1">(C7+C11)+(C8+C12)*INT(MAX(F21:F3533))</f>
        <v>56010.485196984737</v>
      </c>
      <c r="D15" s="14" t="s">
        <v>38</v>
      </c>
      <c r="E15" s="15">
        <f ca="1">ROUND(2*(E14-$C$7)/$C$8,0)/2+E13</f>
        <v>25520</v>
      </c>
    </row>
    <row r="16" spans="1:7" x14ac:dyDescent="0.2">
      <c r="A16" s="16" t="s">
        <v>4</v>
      </c>
      <c r="B16" s="10"/>
      <c r="C16" s="17">
        <f ca="1">+C8+C12</f>
        <v>0.33260603053435539</v>
      </c>
      <c r="D16" s="14" t="s">
        <v>39</v>
      </c>
      <c r="E16" s="24">
        <f ca="1">ROUND(2*(E14-$C$15)/$C$16,0)/2+E13</f>
        <v>13068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45338.876637341025</v>
      </c>
    </row>
    <row r="18" spans="1:19" ht="14.25" thickTop="1" thickBot="1" x14ac:dyDescent="0.25">
      <c r="A18" s="16" t="s">
        <v>5</v>
      </c>
      <c r="B18" s="10"/>
      <c r="C18" s="19">
        <f ca="1">+C15</f>
        <v>56010.485196984737</v>
      </c>
      <c r="D18" s="20">
        <f ca="1">+C16</f>
        <v>0.33260603053435539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1.4209472735710648E-2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51868.894999999997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-2.0095229057012724E-2</v>
      </c>
      <c r="Q21" s="2">
        <f>+C21-15018.5</f>
        <v>36850.394999999997</v>
      </c>
      <c r="S21">
        <f ca="1">+(O21-G21)^2</f>
        <v>4.0381823085380847E-4</v>
      </c>
    </row>
    <row r="22" spans="1:19" x14ac:dyDescent="0.2">
      <c r="A22" s="33" t="s">
        <v>47</v>
      </c>
      <c r="B22" s="34" t="s">
        <v>48</v>
      </c>
      <c r="C22" s="33">
        <v>55574.937599999997</v>
      </c>
      <c r="D22" s="33">
        <v>4.0000000000000002E-4</v>
      </c>
      <c r="E22">
        <f>+(C22-C$7)/C$8</f>
        <v>11142.507606643338</v>
      </c>
      <c r="F22">
        <f>ROUND(2*E22,0)/2</f>
        <v>11142.5</v>
      </c>
      <c r="G22">
        <f>+C22-(C$7+F22*C$8)</f>
        <v>2.5299999979324639E-3</v>
      </c>
      <c r="I22">
        <f>+G22</f>
        <v>2.5299999979324639E-3</v>
      </c>
      <c r="O22">
        <f ca="1">+C$11+C$12*$F22</f>
        <v>2.5299999979324639E-3</v>
      </c>
      <c r="Q22" s="2">
        <f>+C22-15018.5</f>
        <v>40556.437599999997</v>
      </c>
      <c r="S22">
        <f ca="1">+(O22-G22)^2</f>
        <v>0</v>
      </c>
    </row>
    <row r="23" spans="1:19" x14ac:dyDescent="0.2">
      <c r="A23" s="35" t="s">
        <v>49</v>
      </c>
      <c r="B23" s="36" t="s">
        <v>48</v>
      </c>
      <c r="C23" s="35">
        <v>56010.6515</v>
      </c>
      <c r="D23" s="35">
        <v>1E-4</v>
      </c>
      <c r="E23">
        <f>+(C23-C$7)/C$8</f>
        <v>12452.515604141872</v>
      </c>
      <c r="F23">
        <f>ROUND(2*E23,0)/2</f>
        <v>12452.5</v>
      </c>
      <c r="G23">
        <f>+C23-(C$7+F23*C$8)</f>
        <v>5.190000003494788E-3</v>
      </c>
      <c r="I23">
        <f>+G23</f>
        <v>5.190000003494788E-3</v>
      </c>
      <c r="O23">
        <f ca="1">+C$11+C$12*$F23</f>
        <v>5.190000003494788E-3</v>
      </c>
      <c r="Q23" s="2">
        <f>+C23-15018.5</f>
        <v>40992.1515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2024-02-16T03:39:09Z</dcterms:modified>
</cp:coreProperties>
</file>