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F7D9237-E306-4E16-9EDC-B0B82C9E048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C21" i="1"/>
  <c r="E21" i="1"/>
  <c r="F21" i="1"/>
  <c r="G21" i="1"/>
  <c r="H21" i="1"/>
  <c r="Q22" i="1"/>
  <c r="Q23" i="1"/>
  <c r="Q24" i="1"/>
  <c r="F11" i="1"/>
  <c r="A21" i="1"/>
  <c r="H20" i="1"/>
  <c r="G11" i="1"/>
  <c r="E14" i="1"/>
  <c r="E15" i="1" s="1"/>
  <c r="C17" i="1"/>
  <c r="Q21" i="1"/>
  <c r="C11" i="1"/>
  <c r="C12" i="1"/>
  <c r="C16" i="1" l="1"/>
  <c r="D18" i="1" s="1"/>
  <c r="O21" i="1"/>
  <c r="S21" i="1" s="1"/>
  <c r="O23" i="1"/>
  <c r="S23" i="1" s="1"/>
  <c r="O22" i="1"/>
  <c r="S22" i="1" s="1"/>
  <c r="C15" i="1"/>
  <c r="E16" i="1" s="1"/>
  <c r="O24" i="1"/>
  <c r="S24" i="1" s="1"/>
  <c r="E17" i="1" l="1"/>
  <c r="C18" i="1"/>
  <c r="S19" i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<sst xmlns="http://schemas.openxmlformats.org/spreadsheetml/2006/main" count="59" uniqueCount="53">
  <si>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</si>
  <si>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</si>
  <si>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</si>
  <si>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</si>
  <si>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</si>
  <si>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</si>
  <si>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</si>
  <si>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</si>
  <si>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</si>
  <si>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</si>
  <si>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</si>
  <si>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</si>
  <si>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</si>
  <si>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</si>
  <si>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</si>
  <si>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</si>
  <si>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</si>
  <si>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</si>
  <si>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</si>
  <si>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</si>
  <si>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</si>
  <si>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</si>
  <si>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</si>
  <si>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</si>
  <si>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</si>
  <si>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</si>
  <si>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</si>
  <si>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</si>
  <si>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</si>
  <si>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</si>
  <si>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</si>
  <si>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</si>
  <si>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</si>
  <si>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</si>
  <si>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</si>
  <si>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</si>
  <si>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</si>
  <si>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</si>
  <si>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</si>
  <si>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</si>
  <si>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</si>
  <si>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</si>
  <si>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G5488-0003</t>
  </si>
  <si>
    <t>IBVS 5992</t>
  </si>
  <si>
    <t>II</t>
  </si>
  <si>
    <t>I</t>
  </si>
  <si>
    <t>IBVS 6063</t>
  </si>
  <si>
    <t>G5488-0003_Hya.xls</t>
  </si>
  <si>
    <t>ED</t>
  </si>
  <si>
    <t>Hya</t>
  </si>
  <si>
    <t>VSX</t>
  </si>
  <si>
    <t>V0653 Hya / SC 5488-0003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</si>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</sst>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V0653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1549</c:v>
                </c:pt>
                <c:pt idx="2">
                  <c:v>1573.5</c:v>
                </c:pt>
                <c:pt idx="3">
                  <c:v>1851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8C-4B78-89A5-7CD59D4ECDA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1549</c:v>
                </c:pt>
                <c:pt idx="2">
                  <c:v>1573.5</c:v>
                </c:pt>
                <c:pt idx="3">
                  <c:v>1851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-0.11609999999200227</c:v>
                </c:pt>
                <c:pt idx="2">
                  <c:v>-0.12094999999681022</c:v>
                </c:pt>
                <c:pt idx="3">
                  <c:v>-0.14370000000053551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8C-4B78-89A5-7CD59D4ECDA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1549</c:v>
                </c:pt>
                <c:pt idx="2">
                  <c:v>1573.5</c:v>
                </c:pt>
                <c:pt idx="3">
                  <c:v>1851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8C-4B78-89A5-7CD59D4ECDA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1549</c:v>
                </c:pt>
                <c:pt idx="2">
                  <c:v>1573.5</c:v>
                </c:pt>
                <c:pt idx="3">
                  <c:v>1851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8C-4B78-89A5-7CD59D4ECDA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1549</c:v>
                </c:pt>
                <c:pt idx="2">
                  <c:v>1573.5</c:v>
                </c:pt>
                <c:pt idx="3">
                  <c:v>1851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8C-4B78-89A5-7CD59D4ECDA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1549</c:v>
                </c:pt>
                <c:pt idx="2">
                  <c:v>1573.5</c:v>
                </c:pt>
                <c:pt idx="3">
                  <c:v>1851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8C-4B78-89A5-7CD59D4ECDA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1549</c:v>
                </c:pt>
                <c:pt idx="2">
                  <c:v>1573.5</c:v>
                </c:pt>
                <c:pt idx="3">
                  <c:v>1851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98C-4B78-89A5-7CD59D4ECDA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1549</c:v>
                </c:pt>
                <c:pt idx="2">
                  <c:v>1573.5</c:v>
                </c:pt>
                <c:pt idx="3">
                  <c:v>1851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3.60861154159689E-4</c:v>
                </c:pt>
                <c:pt idx="1">
                  <c:v>-0.11867355036583095</c:v>
                </c:pt>
                <c:pt idx="2">
                  <c:v>-0.12055627669393927</c:v>
                </c:pt>
                <c:pt idx="3">
                  <c:v>-0.14188103408373748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8C-4B78-89A5-7CD59D4ECDA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1549</c:v>
                </c:pt>
                <c:pt idx="2">
                  <c:v>1573.5</c:v>
                </c:pt>
                <c:pt idx="3">
                  <c:v>1851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98C-4B78-89A5-7CD59D4EC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959160"/>
        <c:axId val="1"/>
      </c:scatterChart>
      <c:valAx>
        <c:axId val="660959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959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627823B-B6B7-F494-85A4-68245401C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51</v>
      </c>
      <c r="E1" t="s">
        <v>47</v>
      </c>
    </row>
    <row r="2" spans="1:7" x14ac:dyDescent="0.2">
      <c r="A2" t="s">
        <v>23</v>
      </c>
      <c r="B2" t="s">
        <v>48</v>
      </c>
      <c r="C2" s="30" t="s">
        <v>41</v>
      </c>
      <c r="D2" s="2" t="s">
        <v>49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8">
        <v>51869.95</v>
      </c>
      <c r="D7" s="29" t="s">
        <v>50</v>
      </c>
    </row>
    <row r="8" spans="1:7" x14ac:dyDescent="0.2">
      <c r="A8" t="s">
        <v>3</v>
      </c>
      <c r="C8" s="38">
        <v>2.4009</v>
      </c>
      <c r="D8" s="29" t="s">
        <v>50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3.60861154159689E-4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-7.6845972575849351E-5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60356.702859722223</v>
      </c>
    </row>
    <row r="15" spans="1:7" x14ac:dyDescent="0.2">
      <c r="A15" s="11" t="s">
        <v>17</v>
      </c>
      <c r="B15" s="9"/>
      <c r="C15" s="12">
        <f ca="1">(C7+C11)+(C8+C12)*INT(MAX(F21:F3533))</f>
        <v>56313.874018965907</v>
      </c>
      <c r="D15" s="13" t="s">
        <v>38</v>
      </c>
      <c r="E15" s="14">
        <f ca="1">ROUND(2*(E14-$C$7)/$C$8,0)/2+E13</f>
        <v>3536</v>
      </c>
    </row>
    <row r="16" spans="1:7" x14ac:dyDescent="0.2">
      <c r="A16" s="15" t="s">
        <v>4</v>
      </c>
      <c r="B16" s="9"/>
      <c r="C16" s="16">
        <f ca="1">+C8+C12</f>
        <v>2.4008231540274241</v>
      </c>
      <c r="D16" s="13" t="s">
        <v>39</v>
      </c>
      <c r="E16" s="23">
        <f ca="1">ROUND(2*(E14-$C$15)/$C$16,0)/2+E13</f>
        <v>1685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45341.156866835452</v>
      </c>
    </row>
    <row r="18" spans="1:19" ht="14.25" thickTop="1" thickBot="1" x14ac:dyDescent="0.25">
      <c r="A18" s="15" t="s">
        <v>5</v>
      </c>
      <c r="B18" s="9"/>
      <c r="C18" s="18">
        <f ca="1">+C15</f>
        <v>56313.874018965907</v>
      </c>
      <c r="D18" s="19">
        <f ca="1">+C16</f>
        <v>2.4008231540274241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1.8454482151961293E-3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51869.95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3.60861154159689E-4</v>
      </c>
      <c r="Q21" s="1">
        <f>+C21-15018.5</f>
        <v>36851.449999999997</v>
      </c>
      <c r="S21">
        <f ca="1">+(O21-G21)^2</f>
        <v>1.3022077258146282E-7</v>
      </c>
    </row>
    <row r="22" spans="1:19" x14ac:dyDescent="0.2">
      <c r="A22" s="32" t="s">
        <v>43</v>
      </c>
      <c r="B22" s="33" t="s">
        <v>44</v>
      </c>
      <c r="C22" s="32">
        <v>55588.828000000001</v>
      </c>
      <c r="D22" s="32">
        <v>5.9999999999999995E-4</v>
      </c>
      <c r="E22">
        <f>+(C22-C$7)/C$8</f>
        <v>1548.9516431338266</v>
      </c>
      <c r="F22">
        <f>ROUND(2*E22,0)/2</f>
        <v>1549</v>
      </c>
      <c r="G22">
        <f>+C22-(C$7+F22*C$8)</f>
        <v>-0.11609999999200227</v>
      </c>
      <c r="I22">
        <f>+G22</f>
        <v>-0.11609999999200227</v>
      </c>
      <c r="O22">
        <f ca="1">+C$11+C$12*$F22</f>
        <v>-0.11867355036583095</v>
      </c>
      <c r="Q22" s="1">
        <f>+C22-15018.5</f>
        <v>40570.328000000001</v>
      </c>
      <c r="S22">
        <f ca="1">+(O22-G22)^2</f>
        <v>6.6231615266337602E-6</v>
      </c>
    </row>
    <row r="23" spans="1:19" x14ac:dyDescent="0.2">
      <c r="A23" s="32" t="s">
        <v>43</v>
      </c>
      <c r="B23" s="33" t="s">
        <v>45</v>
      </c>
      <c r="C23" s="32">
        <v>55647.645199999999</v>
      </c>
      <c r="D23" s="32">
        <v>2.0000000000000001E-4</v>
      </c>
      <c r="E23">
        <f>+(C23-C$7)/C$8</f>
        <v>1573.4496230580207</v>
      </c>
      <c r="F23">
        <f>ROUND(2*E23,0)/2</f>
        <v>1573.5</v>
      </c>
      <c r="G23">
        <f>+C23-(C$7+F23*C$8)</f>
        <v>-0.12094999999681022</v>
      </c>
      <c r="I23">
        <f>+G23</f>
        <v>-0.12094999999681022</v>
      </c>
      <c r="O23">
        <f ca="1">+C$11+C$12*$F23</f>
        <v>-0.12055627669393927</v>
      </c>
      <c r="Q23" s="1">
        <f>+C23-15018.5</f>
        <v>40629.145199999999</v>
      </c>
      <c r="S23">
        <f ca="1">+(O23-G23)^2</f>
        <v>1.5501803922360916E-7</v>
      </c>
    </row>
    <row r="24" spans="1:19" x14ac:dyDescent="0.2">
      <c r="A24" s="34" t="s">
        <v>46</v>
      </c>
      <c r="B24" s="35" t="s">
        <v>44</v>
      </c>
      <c r="C24" s="36">
        <v>56313.872199999998</v>
      </c>
      <c r="D24" s="36">
        <v>5.0000000000000001E-4</v>
      </c>
      <c r="E24">
        <f>+(C24-C$7)/C$8</f>
        <v>1850.9401474447086</v>
      </c>
      <c r="F24">
        <f>ROUND(2*E24,0)/2</f>
        <v>1851</v>
      </c>
      <c r="G24">
        <f>+C24-(C$7+F24*C$8)</f>
        <v>-0.14370000000053551</v>
      </c>
      <c r="I24">
        <f>+G24</f>
        <v>-0.14370000000053551</v>
      </c>
      <c r="O24">
        <f ca="1">+C$11+C$12*$F24</f>
        <v>-0.14188103408373748</v>
      </c>
      <c r="Q24" s="1">
        <f>+C24-15018.5</f>
        <v>41295.372199999998</v>
      </c>
      <c r="S24">
        <f ca="1">+(O24-G24)^2</f>
        <v>3.3086370064729054E-6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2024-02-16T03:52:07Z</dcterms:modified>
</cp:coreProperties>
</file>