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420FA8EE-E009-44EC-8C42-842BEA2E99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5" i="1" l="1"/>
  <c r="F35" i="1" s="1"/>
  <c r="G35" i="1" s="1"/>
  <c r="J35" i="1" s="1"/>
  <c r="Q35" i="1"/>
  <c r="E33" i="1"/>
  <c r="F33" i="1" s="1"/>
  <c r="G33" i="1" s="1"/>
  <c r="J33" i="1" s="1"/>
  <c r="Q33" i="1"/>
  <c r="E34" i="1"/>
  <c r="F34" i="1" s="1"/>
  <c r="G34" i="1" s="1"/>
  <c r="J34" i="1" s="1"/>
  <c r="Q34" i="1"/>
  <c r="E26" i="1"/>
  <c r="F26" i="1" s="1"/>
  <c r="G26" i="1" s="1"/>
  <c r="J26" i="1" s="1"/>
  <c r="Q26" i="1"/>
  <c r="E27" i="1"/>
  <c r="F27" i="1"/>
  <c r="G27" i="1" s="1"/>
  <c r="J27" i="1" s="1"/>
  <c r="Q27" i="1"/>
  <c r="E28" i="1"/>
  <c r="F28" i="1" s="1"/>
  <c r="G28" i="1" s="1"/>
  <c r="J28" i="1" s="1"/>
  <c r="Q28" i="1"/>
  <c r="E29" i="1"/>
  <c r="F29" i="1"/>
  <c r="G29" i="1" s="1"/>
  <c r="J29" i="1" s="1"/>
  <c r="Q29" i="1"/>
  <c r="E30" i="1"/>
  <c r="F30" i="1" s="1"/>
  <c r="G30" i="1" s="1"/>
  <c r="J30" i="1" s="1"/>
  <c r="Q30" i="1"/>
  <c r="E31" i="1"/>
  <c r="F31" i="1"/>
  <c r="G31" i="1" s="1"/>
  <c r="J31" i="1" s="1"/>
  <c r="Q31" i="1"/>
  <c r="E32" i="1"/>
  <c r="F32" i="1" s="1"/>
  <c r="G32" i="1" s="1"/>
  <c r="J32" i="1" s="1"/>
  <c r="Q32" i="1"/>
  <c r="E22" i="1"/>
  <c r="F22" i="1"/>
  <c r="G22" i="1" s="1"/>
  <c r="I22" i="1" s="1"/>
  <c r="E23" i="1"/>
  <c r="F23" i="1"/>
  <c r="G23" i="1" s="1"/>
  <c r="I23" i="1" s="1"/>
  <c r="E24" i="1"/>
  <c r="F24" i="1"/>
  <c r="G24" i="1" s="1"/>
  <c r="I24" i="1" s="1"/>
  <c r="E25" i="1"/>
  <c r="F25" i="1"/>
  <c r="G25" i="1" s="1"/>
  <c r="I25" i="1" s="1"/>
  <c r="Q22" i="1"/>
  <c r="Q23" i="1"/>
  <c r="Q24" i="1"/>
  <c r="Q25" i="1"/>
  <c r="F11" i="1"/>
  <c r="C21" i="1"/>
  <c r="A21" i="1"/>
  <c r="H20" i="1"/>
  <c r="G11" i="1"/>
  <c r="E14" i="1"/>
  <c r="E15" i="1" s="1"/>
  <c r="Q21" i="1" l="1"/>
  <c r="C17" i="1"/>
  <c r="E21" i="1"/>
  <c r="F21" i="1" s="1"/>
  <c r="G21" i="1" s="1"/>
  <c r="C12" i="1"/>
  <c r="C11" i="1"/>
  <c r="O25" i="1" l="1"/>
  <c r="S25" i="1" s="1"/>
  <c r="O31" i="1"/>
  <c r="S31" i="1" s="1"/>
  <c r="O29" i="1"/>
  <c r="S29" i="1" s="1"/>
  <c r="O32" i="1"/>
  <c r="S32" i="1" s="1"/>
  <c r="C15" i="1"/>
  <c r="C18" i="1" s="1"/>
  <c r="O24" i="1"/>
  <c r="S24" i="1" s="1"/>
  <c r="O23" i="1"/>
  <c r="S23" i="1" s="1"/>
  <c r="O35" i="1"/>
  <c r="S35" i="1" s="1"/>
  <c r="O21" i="1"/>
  <c r="S21" i="1" s="1"/>
  <c r="O28" i="1"/>
  <c r="S28" i="1" s="1"/>
  <c r="O33" i="1"/>
  <c r="S33" i="1" s="1"/>
  <c r="O22" i="1"/>
  <c r="S22" i="1" s="1"/>
  <c r="O26" i="1"/>
  <c r="S26" i="1" s="1"/>
  <c r="O30" i="1"/>
  <c r="S30" i="1" s="1"/>
  <c r="O34" i="1"/>
  <c r="S34" i="1" s="1"/>
  <c r="O27" i="1"/>
  <c r="S27" i="1" s="1"/>
  <c r="C16" i="1"/>
  <c r="D18" i="1" s="1"/>
  <c r="H21" i="1"/>
  <c r="S19" i="1" l="1"/>
  <c r="E16" i="1"/>
  <c r="E17" i="1" s="1"/>
</calcChain>
</file>

<file path=xl/sharedStrings.xml><?xml version="1.0" encoding="utf-8"?>
<sst xmlns="http://schemas.openxmlformats.org/spreadsheetml/2006/main" count="89" uniqueCount="61">
  <si>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</si>
  <si>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</si>
  <si>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</si>
  <si>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</si>
  <si>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</si>
  <si>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</si>
  <si>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</si>
  <si>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</si>
  <si>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</si>
  <si>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</si>
  <si>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</si>
  <si>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</si>
  <si>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</si>
  <si>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</si>
  <si>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</si>
  <si>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</si>
  <si>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</si>
  <si>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</si>
  <si>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</si>
  <si>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</si>
  <si>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</si>
  <si>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</si>
  <si>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</si>
  <si>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</si>
  <si>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</si>
  <si>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</si>
  <si>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</si>
  <si>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</si>
  <si>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</si>
  <si>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</si>
  <si>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</si>
  <si>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</si>
  <si>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</si>
  <si>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</si>
  <si>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</si>
  <si>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</si>
  <si>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</si>
  <si>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</si>
  <si>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</si>
  <si>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</si>
  <si>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</si>
  <si>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</si>
  <si>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G5489-0963</t>
  </si>
  <si>
    <t>EC</t>
  </si>
  <si>
    <t>VSX</t>
  </si>
  <si>
    <t>IBVS 5992</t>
  </si>
  <si>
    <t>II</t>
  </si>
  <si>
    <t>IBVS 6029</t>
  </si>
  <si>
    <t>Hya</t>
  </si>
  <si>
    <t>G5489-0963_Hya.xls</t>
  </si>
  <si>
    <t>VSB 067</t>
  </si>
  <si>
    <t>I</t>
  </si>
  <si>
    <t>Ic</t>
  </si>
  <si>
    <t>V</t>
  </si>
  <si>
    <t>B</t>
  </si>
  <si>
    <t>VSB 069</t>
  </si>
  <si>
    <t>Ha</t>
  </si>
  <si>
    <t>V0657 Hya / GSC 5489-0963</t>
  </si>
  <si>
    <t>VSB, 91</t>
  </si>
  <si>
    <t>VSB, 108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</si>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</sst>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0"/>
    <xf numFmtId="0" fontId="17" fillId="0" borderId="1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6" fillId="0" borderId="0" xfId="0" applyFont="1" applyAlignment="1"/>
    <xf numFmtId="0" fontId="16" fillId="0" borderId="0" xfId="7" applyFont="1"/>
    <xf numFmtId="0" fontId="16" fillId="0" borderId="0" xfId="7" applyFont="1" applyAlignment="1">
      <alignment horizontal="center"/>
    </xf>
    <xf numFmtId="0" fontId="16" fillId="0" borderId="0" xfId="7" applyFont="1" applyAlignment="1">
      <alignment horizontal="left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5" fontId="18" fillId="0" borderId="0" xfId="0" applyNumberFormat="1" applyFont="1" applyAlignment="1">
      <alignment vertical="center" wrapText="1"/>
    </xf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165" fontId="18" fillId="0" borderId="0" xfId="0" applyNumberFormat="1" applyFont="1" applyAlignment="1" applyProtection="1">
      <alignment vertical="center" wrapText="1"/>
      <protection locked="0"/>
    </xf>
    <xf numFmtId="0" fontId="0" fillId="0" borderId="0" xfId="0" applyAlignment="1">
      <alignment horizontal="right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Normal_A" xfId="7" xr:uid="{00000000-0005-0000-0000-000007000000}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V0657 Hya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165413533834586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8886</c:v>
                </c:pt>
                <c:pt idx="2">
                  <c:v>9067</c:v>
                </c:pt>
                <c:pt idx="3">
                  <c:v>9760</c:v>
                </c:pt>
                <c:pt idx="4">
                  <c:v>9898</c:v>
                </c:pt>
                <c:pt idx="5">
                  <c:v>16650.5</c:v>
                </c:pt>
                <c:pt idx="6">
                  <c:v>16650.5</c:v>
                </c:pt>
                <c:pt idx="7">
                  <c:v>16662.5</c:v>
                </c:pt>
                <c:pt idx="8">
                  <c:v>16662.5</c:v>
                </c:pt>
                <c:pt idx="9">
                  <c:v>17536.5</c:v>
                </c:pt>
                <c:pt idx="10">
                  <c:v>17536.5</c:v>
                </c:pt>
                <c:pt idx="11">
                  <c:v>17536.5</c:v>
                </c:pt>
                <c:pt idx="12">
                  <c:v>17720</c:v>
                </c:pt>
                <c:pt idx="13">
                  <c:v>17720</c:v>
                </c:pt>
                <c:pt idx="14">
                  <c:v>18532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2FE-431F-95C8-ACF1D6D5998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8886</c:v>
                </c:pt>
                <c:pt idx="2">
                  <c:v>9067</c:v>
                </c:pt>
                <c:pt idx="3">
                  <c:v>9760</c:v>
                </c:pt>
                <c:pt idx="4">
                  <c:v>9898</c:v>
                </c:pt>
                <c:pt idx="5">
                  <c:v>16650.5</c:v>
                </c:pt>
                <c:pt idx="6">
                  <c:v>16650.5</c:v>
                </c:pt>
                <c:pt idx="7">
                  <c:v>16662.5</c:v>
                </c:pt>
                <c:pt idx="8">
                  <c:v>16662.5</c:v>
                </c:pt>
                <c:pt idx="9">
                  <c:v>17536.5</c:v>
                </c:pt>
                <c:pt idx="10">
                  <c:v>17536.5</c:v>
                </c:pt>
                <c:pt idx="11">
                  <c:v>17536.5</c:v>
                </c:pt>
                <c:pt idx="12">
                  <c:v>17720</c:v>
                </c:pt>
                <c:pt idx="13">
                  <c:v>17720</c:v>
                </c:pt>
                <c:pt idx="14">
                  <c:v>18532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9.4879998141550459E-3</c:v>
                </c:pt>
                <c:pt idx="2">
                  <c:v>8.1859998099389486E-3</c:v>
                </c:pt>
                <c:pt idx="3">
                  <c:v>8.8799998120521195E-3</c:v>
                </c:pt>
                <c:pt idx="4">
                  <c:v>8.4839998089591973E-3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2FE-431F-95C8-ACF1D6D5998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8886</c:v>
                </c:pt>
                <c:pt idx="2">
                  <c:v>9067</c:v>
                </c:pt>
                <c:pt idx="3">
                  <c:v>9760</c:v>
                </c:pt>
                <c:pt idx="4">
                  <c:v>9898</c:v>
                </c:pt>
                <c:pt idx="5">
                  <c:v>16650.5</c:v>
                </c:pt>
                <c:pt idx="6">
                  <c:v>16650.5</c:v>
                </c:pt>
                <c:pt idx="7">
                  <c:v>16662.5</c:v>
                </c:pt>
                <c:pt idx="8">
                  <c:v>16662.5</c:v>
                </c:pt>
                <c:pt idx="9">
                  <c:v>17536.5</c:v>
                </c:pt>
                <c:pt idx="10">
                  <c:v>17536.5</c:v>
                </c:pt>
                <c:pt idx="11">
                  <c:v>17536.5</c:v>
                </c:pt>
                <c:pt idx="12">
                  <c:v>17720</c:v>
                </c:pt>
                <c:pt idx="13">
                  <c:v>17720</c:v>
                </c:pt>
                <c:pt idx="14">
                  <c:v>18532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5">
                  <c:v>-1.957100018626079E-2</c:v>
                </c:pt>
                <c:pt idx="6">
                  <c:v>-1.9471000188787002E-2</c:v>
                </c:pt>
                <c:pt idx="7">
                  <c:v>-1.9575000187614933E-2</c:v>
                </c:pt>
                <c:pt idx="8">
                  <c:v>-1.1575000185985118E-2</c:v>
                </c:pt>
                <c:pt idx="9">
                  <c:v>-2.2483000182546675E-2</c:v>
                </c:pt>
                <c:pt idx="10">
                  <c:v>-2.108300018880982E-2</c:v>
                </c:pt>
                <c:pt idx="11">
                  <c:v>-2.2083000185375568E-2</c:v>
                </c:pt>
                <c:pt idx="12">
                  <c:v>-2.3340000334428623E-2</c:v>
                </c:pt>
                <c:pt idx="13">
                  <c:v>-2.0040000352310017E-2</c:v>
                </c:pt>
                <c:pt idx="14">
                  <c:v>-2.2844000013719779E-2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2FE-431F-95C8-ACF1D6D5998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8886</c:v>
                </c:pt>
                <c:pt idx="2">
                  <c:v>9067</c:v>
                </c:pt>
                <c:pt idx="3">
                  <c:v>9760</c:v>
                </c:pt>
                <c:pt idx="4">
                  <c:v>9898</c:v>
                </c:pt>
                <c:pt idx="5">
                  <c:v>16650.5</c:v>
                </c:pt>
                <c:pt idx="6">
                  <c:v>16650.5</c:v>
                </c:pt>
                <c:pt idx="7">
                  <c:v>16662.5</c:v>
                </c:pt>
                <c:pt idx="8">
                  <c:v>16662.5</c:v>
                </c:pt>
                <c:pt idx="9">
                  <c:v>17536.5</c:v>
                </c:pt>
                <c:pt idx="10">
                  <c:v>17536.5</c:v>
                </c:pt>
                <c:pt idx="11">
                  <c:v>17536.5</c:v>
                </c:pt>
                <c:pt idx="12">
                  <c:v>17720</c:v>
                </c:pt>
                <c:pt idx="13">
                  <c:v>17720</c:v>
                </c:pt>
                <c:pt idx="14">
                  <c:v>18532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2FE-431F-95C8-ACF1D6D5998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8886</c:v>
                </c:pt>
                <c:pt idx="2">
                  <c:v>9067</c:v>
                </c:pt>
                <c:pt idx="3">
                  <c:v>9760</c:v>
                </c:pt>
                <c:pt idx="4">
                  <c:v>9898</c:v>
                </c:pt>
                <c:pt idx="5">
                  <c:v>16650.5</c:v>
                </c:pt>
                <c:pt idx="6">
                  <c:v>16650.5</c:v>
                </c:pt>
                <c:pt idx="7">
                  <c:v>16662.5</c:v>
                </c:pt>
                <c:pt idx="8">
                  <c:v>16662.5</c:v>
                </c:pt>
                <c:pt idx="9">
                  <c:v>17536.5</c:v>
                </c:pt>
                <c:pt idx="10">
                  <c:v>17536.5</c:v>
                </c:pt>
                <c:pt idx="11">
                  <c:v>17536.5</c:v>
                </c:pt>
                <c:pt idx="12">
                  <c:v>17720</c:v>
                </c:pt>
                <c:pt idx="13">
                  <c:v>17720</c:v>
                </c:pt>
                <c:pt idx="14">
                  <c:v>18532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2FE-431F-95C8-ACF1D6D5998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8886</c:v>
                </c:pt>
                <c:pt idx="2">
                  <c:v>9067</c:v>
                </c:pt>
                <c:pt idx="3">
                  <c:v>9760</c:v>
                </c:pt>
                <c:pt idx="4">
                  <c:v>9898</c:v>
                </c:pt>
                <c:pt idx="5">
                  <c:v>16650.5</c:v>
                </c:pt>
                <c:pt idx="6">
                  <c:v>16650.5</c:v>
                </c:pt>
                <c:pt idx="7">
                  <c:v>16662.5</c:v>
                </c:pt>
                <c:pt idx="8">
                  <c:v>16662.5</c:v>
                </c:pt>
                <c:pt idx="9">
                  <c:v>17536.5</c:v>
                </c:pt>
                <c:pt idx="10">
                  <c:v>17536.5</c:v>
                </c:pt>
                <c:pt idx="11">
                  <c:v>17536.5</c:v>
                </c:pt>
                <c:pt idx="12">
                  <c:v>17720</c:v>
                </c:pt>
                <c:pt idx="13">
                  <c:v>17720</c:v>
                </c:pt>
                <c:pt idx="14">
                  <c:v>18532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2FE-431F-95C8-ACF1D6D5998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8886</c:v>
                </c:pt>
                <c:pt idx="2">
                  <c:v>9067</c:v>
                </c:pt>
                <c:pt idx="3">
                  <c:v>9760</c:v>
                </c:pt>
                <c:pt idx="4">
                  <c:v>9898</c:v>
                </c:pt>
                <c:pt idx="5">
                  <c:v>16650.5</c:v>
                </c:pt>
                <c:pt idx="6">
                  <c:v>16650.5</c:v>
                </c:pt>
                <c:pt idx="7">
                  <c:v>16662.5</c:v>
                </c:pt>
                <c:pt idx="8">
                  <c:v>16662.5</c:v>
                </c:pt>
                <c:pt idx="9">
                  <c:v>17536.5</c:v>
                </c:pt>
                <c:pt idx="10">
                  <c:v>17536.5</c:v>
                </c:pt>
                <c:pt idx="11">
                  <c:v>17536.5</c:v>
                </c:pt>
                <c:pt idx="12">
                  <c:v>17720</c:v>
                </c:pt>
                <c:pt idx="13">
                  <c:v>17720</c:v>
                </c:pt>
                <c:pt idx="14">
                  <c:v>18532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2FE-431F-95C8-ACF1D6D5998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8886</c:v>
                </c:pt>
                <c:pt idx="2">
                  <c:v>9067</c:v>
                </c:pt>
                <c:pt idx="3">
                  <c:v>9760</c:v>
                </c:pt>
                <c:pt idx="4">
                  <c:v>9898</c:v>
                </c:pt>
                <c:pt idx="5">
                  <c:v>16650.5</c:v>
                </c:pt>
                <c:pt idx="6">
                  <c:v>16650.5</c:v>
                </c:pt>
                <c:pt idx="7">
                  <c:v>16662.5</c:v>
                </c:pt>
                <c:pt idx="8">
                  <c:v>16662.5</c:v>
                </c:pt>
                <c:pt idx="9">
                  <c:v>17536.5</c:v>
                </c:pt>
                <c:pt idx="10">
                  <c:v>17536.5</c:v>
                </c:pt>
                <c:pt idx="11">
                  <c:v>17536.5</c:v>
                </c:pt>
                <c:pt idx="12">
                  <c:v>17720</c:v>
                </c:pt>
                <c:pt idx="13">
                  <c:v>17720</c:v>
                </c:pt>
                <c:pt idx="14">
                  <c:v>18532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1.8585218472233538E-2</c:v>
                </c:pt>
                <c:pt idx="1">
                  <c:v>-2.0547454899506185E-4</c:v>
                </c:pt>
                <c:pt idx="2">
                  <c:v>-5.8822442935094546E-4</c:v>
                </c:pt>
                <c:pt idx="3">
                  <c:v>-2.0536701038626967E-3</c:v>
                </c:pt>
                <c:pt idx="4">
                  <c:v>-2.3454904546312723E-3</c:v>
                </c:pt>
                <c:pt idx="5">
                  <c:v>-1.6624598560173259E-2</c:v>
                </c:pt>
                <c:pt idx="6">
                  <c:v>-1.6624598560173259E-2</c:v>
                </c:pt>
                <c:pt idx="7">
                  <c:v>-1.6649974242848788E-2</c:v>
                </c:pt>
                <c:pt idx="8">
                  <c:v>-1.6649974242848788E-2</c:v>
                </c:pt>
                <c:pt idx="9">
                  <c:v>-1.8498169797716423E-2</c:v>
                </c:pt>
                <c:pt idx="10">
                  <c:v>-1.8498169797716423E-2</c:v>
                </c:pt>
                <c:pt idx="11">
                  <c:v>-1.8498169797716423E-2</c:v>
                </c:pt>
                <c:pt idx="12">
                  <c:v>-1.8886206278629712E-2</c:v>
                </c:pt>
                <c:pt idx="13">
                  <c:v>-1.8886206278629712E-2</c:v>
                </c:pt>
                <c:pt idx="14">
                  <c:v>-2.0603294139673781E-2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2FE-431F-95C8-ACF1D6D59984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8886</c:v>
                </c:pt>
                <c:pt idx="2">
                  <c:v>9067</c:v>
                </c:pt>
                <c:pt idx="3">
                  <c:v>9760</c:v>
                </c:pt>
                <c:pt idx="4">
                  <c:v>9898</c:v>
                </c:pt>
                <c:pt idx="5">
                  <c:v>16650.5</c:v>
                </c:pt>
                <c:pt idx="6">
                  <c:v>16650.5</c:v>
                </c:pt>
                <c:pt idx="7">
                  <c:v>16662.5</c:v>
                </c:pt>
                <c:pt idx="8">
                  <c:v>16662.5</c:v>
                </c:pt>
                <c:pt idx="9">
                  <c:v>17536.5</c:v>
                </c:pt>
                <c:pt idx="10">
                  <c:v>17536.5</c:v>
                </c:pt>
                <c:pt idx="11">
                  <c:v>17536.5</c:v>
                </c:pt>
                <c:pt idx="12">
                  <c:v>17720</c:v>
                </c:pt>
                <c:pt idx="13">
                  <c:v>17720</c:v>
                </c:pt>
                <c:pt idx="14">
                  <c:v>18532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2FE-431F-95C8-ACF1D6D59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5104768"/>
        <c:axId val="1"/>
      </c:scatterChart>
      <c:valAx>
        <c:axId val="4751047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51047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300751879699247"/>
          <c:y val="0.92375366568914952"/>
          <c:w val="0.7338345864661655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AAA6129D-491A-C990-1037-45AD755FEE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57</v>
      </c>
      <c r="E1" t="s">
        <v>49</v>
      </c>
    </row>
    <row r="2" spans="1:7" x14ac:dyDescent="0.2">
      <c r="A2" t="s">
        <v>23</v>
      </c>
      <c r="B2" t="s">
        <v>43</v>
      </c>
      <c r="C2" s="31" t="s">
        <v>41</v>
      </c>
      <c r="D2" s="3" t="s">
        <v>48</v>
      </c>
      <c r="E2" s="32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47">
        <v>51868.950000000186</v>
      </c>
      <c r="D7" s="30" t="s">
        <v>44</v>
      </c>
    </row>
    <row r="8" spans="1:7" x14ac:dyDescent="0.2">
      <c r="A8" t="s">
        <v>3</v>
      </c>
      <c r="C8" s="47">
        <v>0.418742</v>
      </c>
      <c r="D8" s="30" t="s">
        <v>44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1.8585218472233538E-2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-2.1146402229606798E-6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60356.705060069442</v>
      </c>
    </row>
    <row r="15" spans="1:7" x14ac:dyDescent="0.2">
      <c r="A15" s="12" t="s">
        <v>17</v>
      </c>
      <c r="B15" s="10"/>
      <c r="C15" s="13">
        <f ca="1">(C7+C11)+(C8+C12)*INT(MAX(F21:F3533))</f>
        <v>59629.056140706045</v>
      </c>
      <c r="D15" s="14" t="s">
        <v>38</v>
      </c>
      <c r="E15" s="15">
        <f ca="1">ROUND(2*(E14-$C$7)/$C$8,0)/2+E13</f>
        <v>20270.5</v>
      </c>
    </row>
    <row r="16" spans="1:7" x14ac:dyDescent="0.2">
      <c r="A16" s="16" t="s">
        <v>4</v>
      </c>
      <c r="B16" s="10"/>
      <c r="C16" s="17">
        <f ca="1">+C8+C12</f>
        <v>0.41873988535977702</v>
      </c>
      <c r="D16" s="14" t="s">
        <v>39</v>
      </c>
      <c r="E16" s="24">
        <f ca="1">ROUND(2*(E14-$C$15)/$C$16,0)/2+E13</f>
        <v>1738.5</v>
      </c>
    </row>
    <row r="17" spans="1:19" ht="13.5" thickBot="1" x14ac:dyDescent="0.25">
      <c r="A17" s="14" t="s">
        <v>29</v>
      </c>
      <c r="B17" s="10"/>
      <c r="C17" s="10">
        <f>COUNT(C21:C2191)</f>
        <v>15</v>
      </c>
      <c r="D17" s="14" t="s">
        <v>33</v>
      </c>
      <c r="E17" s="18">
        <f ca="1">+$C$15+$C$16*E16-15018.5-$C$9/24</f>
        <v>45338.931264737352</v>
      </c>
    </row>
    <row r="18" spans="1:19" ht="14.25" thickTop="1" thickBot="1" x14ac:dyDescent="0.25">
      <c r="A18" s="16" t="s">
        <v>5</v>
      </c>
      <c r="B18" s="10"/>
      <c r="C18" s="19">
        <f ca="1">+C15</f>
        <v>59629.056140706045</v>
      </c>
      <c r="D18" s="20">
        <f ca="1">+C16</f>
        <v>0.41873988535977702</v>
      </c>
      <c r="E18" s="21" t="s">
        <v>34</v>
      </c>
    </row>
    <row r="19" spans="1:19" ht="13.5" thickTop="1" x14ac:dyDescent="0.2">
      <c r="A19" s="25" t="s">
        <v>35</v>
      </c>
      <c r="E19" s="26">
        <v>21</v>
      </c>
      <c r="S19">
        <f ca="1">SQRT(SUM(S21:S50)/(COUNT(S21:S50)-1))</f>
        <v>7.8643759976064053E-3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28</v>
      </c>
      <c r="J20" s="7" t="s">
        <v>60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9" x14ac:dyDescent="0.2">
      <c r="A21" t="str">
        <f>D7</f>
        <v>VSX</v>
      </c>
      <c r="C21" s="8">
        <f>C$7</f>
        <v>51868.950000000186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1.8585218472233538E-2</v>
      </c>
      <c r="Q21" s="2">
        <f>+C21-15018.5</f>
        <v>36850.450000000186</v>
      </c>
      <c r="S21">
        <f ca="1">+(O21-G21)^2</f>
        <v>3.454103456606507E-4</v>
      </c>
    </row>
    <row r="22" spans="1:19" x14ac:dyDescent="0.2">
      <c r="A22" s="33" t="s">
        <v>45</v>
      </c>
      <c r="B22" s="34" t="s">
        <v>46</v>
      </c>
      <c r="C22" s="33">
        <v>55589.900900000001</v>
      </c>
      <c r="D22" s="33">
        <v>4.0000000000000002E-4</v>
      </c>
      <c r="E22">
        <f>+(C22-C$7)/C$8</f>
        <v>8886.0226583428794</v>
      </c>
      <c r="F22">
        <f>ROUND(2*E22,0)/2</f>
        <v>8886</v>
      </c>
      <c r="G22">
        <f>+C22-(C$7+F22*C$8)</f>
        <v>9.4879998141550459E-3</v>
      </c>
      <c r="I22">
        <f>+G22</f>
        <v>9.4879998141550459E-3</v>
      </c>
      <c r="O22">
        <f ca="1">+C$11+C$12*$F22</f>
        <v>-2.0547454899506185E-4</v>
      </c>
      <c r="Q22" s="2">
        <f>+C22-15018.5</f>
        <v>40571.400900000001</v>
      </c>
      <c r="S22">
        <f ca="1">+(O22-G22)^2</f>
        <v>9.396344522904838E-5</v>
      </c>
    </row>
    <row r="23" spans="1:19" x14ac:dyDescent="0.2">
      <c r="A23" s="33" t="s">
        <v>45</v>
      </c>
      <c r="B23" s="34" t="s">
        <v>46</v>
      </c>
      <c r="C23" s="33">
        <v>55665.691899999998</v>
      </c>
      <c r="D23" s="33">
        <v>4.0000000000000002E-4</v>
      </c>
      <c r="E23">
        <f>+(C23-C$7)/C$8</f>
        <v>9067.019549029741</v>
      </c>
      <c r="F23">
        <f>ROUND(2*E23,0)/2</f>
        <v>9067</v>
      </c>
      <c r="G23">
        <f>+C23-(C$7+F23*C$8)</f>
        <v>8.1859998099389486E-3</v>
      </c>
      <c r="I23">
        <f>+G23</f>
        <v>8.1859998099389486E-3</v>
      </c>
      <c r="O23">
        <f ca="1">+C$11+C$12*$F23</f>
        <v>-5.8822442935094546E-4</v>
      </c>
      <c r="Q23" s="2">
        <f>+C23-15018.5</f>
        <v>40647.191899999998</v>
      </c>
      <c r="S23">
        <f ca="1">+(O23-G23)^2</f>
        <v>7.698701100134232E-5</v>
      </c>
    </row>
    <row r="24" spans="1:19" x14ac:dyDescent="0.2">
      <c r="A24" s="35" t="s">
        <v>47</v>
      </c>
      <c r="B24" s="36" t="s">
        <v>46</v>
      </c>
      <c r="C24" s="35">
        <v>55955.880799999999</v>
      </c>
      <c r="D24" s="35">
        <v>2.9999999999999997E-4</v>
      </c>
      <c r="E24">
        <f>+(C24-C$7)/C$8</f>
        <v>9760.0212063748386</v>
      </c>
      <c r="F24">
        <f>ROUND(2*E24,0)/2</f>
        <v>9760</v>
      </c>
      <c r="G24">
        <f>+C24-(C$7+F24*C$8)</f>
        <v>8.8799998120521195E-3</v>
      </c>
      <c r="I24">
        <f>+G24</f>
        <v>8.8799998120521195E-3</v>
      </c>
      <c r="O24">
        <f ca="1">+C$11+C$12*$F24</f>
        <v>-2.0536701038626967E-3</v>
      </c>
      <c r="Q24" s="2">
        <f>+C24-15018.5</f>
        <v>40937.380799999999</v>
      </c>
      <c r="S24">
        <f ca="1">+(O24-G24)^2</f>
        <v>1.1954513783018071E-4</v>
      </c>
    </row>
    <row r="25" spans="1:19" x14ac:dyDescent="0.2">
      <c r="A25" s="35" t="s">
        <v>47</v>
      </c>
      <c r="B25" s="36" t="s">
        <v>46</v>
      </c>
      <c r="C25" s="35">
        <v>56013.666799999999</v>
      </c>
      <c r="D25" s="35">
        <v>5.0000000000000001E-4</v>
      </c>
      <c r="E25">
        <f>+(C25-C$7)/C$8</f>
        <v>9898.0202606851308</v>
      </c>
      <c r="F25">
        <f>ROUND(2*E25,0)/2</f>
        <v>9898</v>
      </c>
      <c r="G25">
        <f>+C25-(C$7+F25*C$8)</f>
        <v>8.4839998089591973E-3</v>
      </c>
      <c r="I25">
        <f>+G25</f>
        <v>8.4839998089591973E-3</v>
      </c>
      <c r="O25">
        <f ca="1">+C$11+C$12*$F25</f>
        <v>-2.3454904546312723E-3</v>
      </c>
      <c r="Q25" s="2">
        <f>+C25-15018.5</f>
        <v>40995.166799999999</v>
      </c>
      <c r="S25">
        <f ca="1">+(O25-G25)^2</f>
        <v>1.1727785936920078E-4</v>
      </c>
    </row>
    <row r="26" spans="1:19" x14ac:dyDescent="0.2">
      <c r="A26" s="37" t="s">
        <v>50</v>
      </c>
      <c r="B26" s="36" t="s">
        <v>51</v>
      </c>
      <c r="C26" s="35">
        <v>58841.194100000001</v>
      </c>
      <c r="D26" s="35" t="s">
        <v>52</v>
      </c>
      <c r="E26">
        <f t="shared" ref="E26:E32" si="0">+(C26-C$7)/C$8</f>
        <v>16650.453262390241</v>
      </c>
      <c r="F26">
        <f t="shared" ref="F26:F32" si="1">ROUND(2*E26,0)/2</f>
        <v>16650.5</v>
      </c>
      <c r="G26">
        <f t="shared" ref="G26:G32" si="2">+C26-(C$7+F26*C$8)</f>
        <v>-1.957100018626079E-2</v>
      </c>
      <c r="J26">
        <f>+G26</f>
        <v>-1.957100018626079E-2</v>
      </c>
      <c r="O26">
        <f t="shared" ref="O26:O32" ca="1" si="3">+C$11+C$12*$F26</f>
        <v>-1.6624598560173259E-2</v>
      </c>
      <c r="Q26" s="2">
        <f t="shared" ref="Q26:Q32" si="4">+C26-15018.5</f>
        <v>43822.694100000001</v>
      </c>
      <c r="S26">
        <f t="shared" ref="S26:S32" ca="1" si="5">+(O26-G26)^2</f>
        <v>8.681282542211243E-6</v>
      </c>
    </row>
    <row r="27" spans="1:19" x14ac:dyDescent="0.2">
      <c r="A27" s="37" t="s">
        <v>50</v>
      </c>
      <c r="B27" s="36" t="s">
        <v>51</v>
      </c>
      <c r="C27" s="35">
        <v>58841.194199999998</v>
      </c>
      <c r="D27" s="35" t="s">
        <v>53</v>
      </c>
      <c r="E27">
        <f t="shared" si="0"/>
        <v>16650.453501200769</v>
      </c>
      <c r="F27">
        <f t="shared" si="1"/>
        <v>16650.5</v>
      </c>
      <c r="G27">
        <f t="shared" si="2"/>
        <v>-1.9471000188787002E-2</v>
      </c>
      <c r="J27">
        <f>+G27</f>
        <v>-1.9471000188787002E-2</v>
      </c>
      <c r="O27">
        <f t="shared" ca="1" si="3"/>
        <v>-1.6624598560173259E-2</v>
      </c>
      <c r="Q27" s="2">
        <f t="shared" si="4"/>
        <v>43822.694199999998</v>
      </c>
      <c r="S27">
        <f t="shared" ca="1" si="5"/>
        <v>8.1020022313749678E-6</v>
      </c>
    </row>
    <row r="28" spans="1:19" x14ac:dyDescent="0.2">
      <c r="A28" s="37" t="s">
        <v>50</v>
      </c>
      <c r="B28" s="36" t="s">
        <v>51</v>
      </c>
      <c r="C28" s="35">
        <v>58846.218999999997</v>
      </c>
      <c r="D28" s="35" t="s">
        <v>52</v>
      </c>
      <c r="E28">
        <f t="shared" si="0"/>
        <v>16662.453252837811</v>
      </c>
      <c r="F28">
        <f t="shared" si="1"/>
        <v>16662.5</v>
      </c>
      <c r="G28">
        <f t="shared" si="2"/>
        <v>-1.9575000187614933E-2</v>
      </c>
      <c r="J28">
        <f>+G28</f>
        <v>-1.9575000187614933E-2</v>
      </c>
      <c r="O28">
        <f t="shared" ca="1" si="3"/>
        <v>-1.6649974242848788E-2</v>
      </c>
      <c r="Q28" s="2">
        <f t="shared" si="4"/>
        <v>43827.718999999997</v>
      </c>
      <c r="S28">
        <f t="shared" ca="1" si="5"/>
        <v>8.5557767775550796E-6</v>
      </c>
    </row>
    <row r="29" spans="1:19" x14ac:dyDescent="0.2">
      <c r="A29" s="37" t="s">
        <v>50</v>
      </c>
      <c r="B29" s="36" t="s">
        <v>51</v>
      </c>
      <c r="C29" s="35">
        <v>58846.226999999999</v>
      </c>
      <c r="D29" s="35" t="s">
        <v>54</v>
      </c>
      <c r="E29">
        <f t="shared" si="0"/>
        <v>16662.472357680417</v>
      </c>
      <c r="F29">
        <f t="shared" si="1"/>
        <v>16662.5</v>
      </c>
      <c r="G29">
        <f t="shared" si="2"/>
        <v>-1.1575000185985118E-2</v>
      </c>
      <c r="J29">
        <f>+G29</f>
        <v>-1.1575000185985118E-2</v>
      </c>
      <c r="O29">
        <f t="shared" ca="1" si="3"/>
        <v>-1.6649974242848788E-2</v>
      </c>
      <c r="Q29" s="2">
        <f t="shared" si="4"/>
        <v>43827.726999999999</v>
      </c>
      <c r="S29">
        <f t="shared" ca="1" si="5"/>
        <v>2.5755361677839292E-5</v>
      </c>
    </row>
    <row r="30" spans="1:19" x14ac:dyDescent="0.2">
      <c r="A30" s="38" t="s">
        <v>55</v>
      </c>
      <c r="B30" s="39" t="s">
        <v>51</v>
      </c>
      <c r="C30" s="40">
        <v>59212.196600000003</v>
      </c>
      <c r="D30" s="40" t="s">
        <v>53</v>
      </c>
      <c r="E30">
        <f t="shared" si="0"/>
        <v>17536.44630822754</v>
      </c>
      <c r="F30">
        <f t="shared" si="1"/>
        <v>17536.5</v>
      </c>
      <c r="G30">
        <f t="shared" si="2"/>
        <v>-2.2483000182546675E-2</v>
      </c>
      <c r="J30">
        <f>+G30</f>
        <v>-2.2483000182546675E-2</v>
      </c>
      <c r="O30">
        <f t="shared" ca="1" si="3"/>
        <v>-1.8498169797716423E-2</v>
      </c>
      <c r="Q30" s="2">
        <f t="shared" si="4"/>
        <v>44193.696600000003</v>
      </c>
      <c r="S30">
        <f t="shared" ca="1" si="5"/>
        <v>1.5878873195866419E-5</v>
      </c>
    </row>
    <row r="31" spans="1:19" x14ac:dyDescent="0.2">
      <c r="A31" s="38" t="s">
        <v>55</v>
      </c>
      <c r="B31" s="39" t="s">
        <v>51</v>
      </c>
      <c r="C31" s="40">
        <v>59212.197999999997</v>
      </c>
      <c r="D31" s="40" t="s">
        <v>52</v>
      </c>
      <c r="E31">
        <f t="shared" si="0"/>
        <v>17536.449651574982</v>
      </c>
      <c r="F31">
        <f t="shared" si="1"/>
        <v>17536.5</v>
      </c>
      <c r="G31">
        <f t="shared" si="2"/>
        <v>-2.108300018880982E-2</v>
      </c>
      <c r="J31">
        <f>+G31</f>
        <v>-2.108300018880982E-2</v>
      </c>
      <c r="O31">
        <f t="shared" ca="1" si="3"/>
        <v>-1.8498169797716423E-2</v>
      </c>
      <c r="Q31" s="2">
        <f t="shared" si="4"/>
        <v>44193.697999999997</v>
      </c>
      <c r="S31">
        <f t="shared" ca="1" si="5"/>
        <v>6.6813481507200435E-6</v>
      </c>
    </row>
    <row r="32" spans="1:19" x14ac:dyDescent="0.2">
      <c r="A32" s="38" t="s">
        <v>55</v>
      </c>
      <c r="B32" s="39" t="s">
        <v>51</v>
      </c>
      <c r="C32" s="40">
        <v>59212.197</v>
      </c>
      <c r="D32" s="40" t="s">
        <v>56</v>
      </c>
      <c r="E32">
        <f t="shared" si="0"/>
        <v>17536.447263469665</v>
      </c>
      <c r="F32">
        <f t="shared" si="1"/>
        <v>17536.5</v>
      </c>
      <c r="G32">
        <f t="shared" si="2"/>
        <v>-2.2083000185375568E-2</v>
      </c>
      <c r="J32">
        <f>+G32</f>
        <v>-2.2083000185375568E-2</v>
      </c>
      <c r="O32">
        <f t="shared" ca="1" si="3"/>
        <v>-1.8498169797716423E-2</v>
      </c>
      <c r="Q32" s="2">
        <f t="shared" si="4"/>
        <v>44193.697</v>
      </c>
      <c r="S32">
        <f t="shared" ca="1" si="5"/>
        <v>1.2851008908284417E-5</v>
      </c>
    </row>
    <row r="33" spans="1:19" x14ac:dyDescent="0.2">
      <c r="A33" s="41" t="s">
        <v>58</v>
      </c>
      <c r="B33" s="42" t="s">
        <v>51</v>
      </c>
      <c r="C33" s="43">
        <v>59289.034899999853</v>
      </c>
      <c r="D33" s="41" t="s">
        <v>52</v>
      </c>
      <c r="E33">
        <f t="shared" ref="E33:E34" si="6">+(C33-C$7)/C$8</f>
        <v>17719.94426162092</v>
      </c>
      <c r="F33">
        <f t="shared" ref="F33:F34" si="7">ROUND(2*E33,0)/2</f>
        <v>17720</v>
      </c>
      <c r="G33">
        <f t="shared" ref="G33:G34" si="8">+C33-(C$7+F33*C$8)</f>
        <v>-2.3340000334428623E-2</v>
      </c>
      <c r="J33">
        <f>+G33</f>
        <v>-2.3340000334428623E-2</v>
      </c>
      <c r="O33">
        <f t="shared" ref="O33:O34" ca="1" si="9">+C$11+C$12*$F33</f>
        <v>-1.8886206278629712E-2</v>
      </c>
      <c r="Q33" s="2">
        <f t="shared" ref="Q33:Q34" si="10">+C33-15018.5</f>
        <v>44270.534899999853</v>
      </c>
      <c r="S33">
        <f t="shared" ref="S33:S34" ca="1" si="11">+(O33-G33)^2</f>
        <v>1.9836281491469715E-5</v>
      </c>
    </row>
    <row r="34" spans="1:19" x14ac:dyDescent="0.2">
      <c r="A34" s="41" t="s">
        <v>58</v>
      </c>
      <c r="B34" s="42" t="s">
        <v>51</v>
      </c>
      <c r="C34" s="43">
        <v>59289.038199999835</v>
      </c>
      <c r="D34" s="41" t="s">
        <v>52</v>
      </c>
      <c r="E34">
        <f t="shared" si="6"/>
        <v>17719.952142368449</v>
      </c>
      <c r="F34">
        <f t="shared" si="7"/>
        <v>17720</v>
      </c>
      <c r="G34">
        <f t="shared" si="8"/>
        <v>-2.0040000352310017E-2</v>
      </c>
      <c r="J34">
        <f>+G34</f>
        <v>-2.0040000352310017E-2</v>
      </c>
      <c r="O34">
        <f t="shared" ca="1" si="9"/>
        <v>-1.8886206278629712E-2</v>
      </c>
      <c r="Q34" s="2">
        <f t="shared" si="10"/>
        <v>44270.538199999835</v>
      </c>
      <c r="S34">
        <f t="shared" ca="1" si="11"/>
        <v>1.3312407644597921E-6</v>
      </c>
    </row>
    <row r="35" spans="1:19" x14ac:dyDescent="0.2">
      <c r="A35" s="44" t="s">
        <v>59</v>
      </c>
      <c r="B35" s="45" t="s">
        <v>46</v>
      </c>
      <c r="C35" s="46">
        <v>59629.053900000174</v>
      </c>
      <c r="D35" s="8"/>
      <c r="E35">
        <f t="shared" ref="E35" si="12">+(C35-C$7)/C$8</f>
        <v>18531.945446121925</v>
      </c>
      <c r="F35">
        <f t="shared" ref="F35" si="13">ROUND(2*E35,0)/2</f>
        <v>18532</v>
      </c>
      <c r="G35">
        <f t="shared" ref="G35" si="14">+C35-(C$7+F35*C$8)</f>
        <v>-2.2844000013719779E-2</v>
      </c>
      <c r="J35">
        <f>+G35</f>
        <v>-2.2844000013719779E-2</v>
      </c>
      <c r="O35">
        <f t="shared" ref="O35" ca="1" si="15">+C$11+C$12*$F35</f>
        <v>-2.0603294139673781E-2</v>
      </c>
      <c r="Q35" s="2">
        <f t="shared" ref="Q35" si="16">+C35-15018.5</f>
        <v>44610.553900000174</v>
      </c>
      <c r="S35">
        <f t="shared" ref="S35" ca="1" si="17">+(O35-G35)^2</f>
        <v>5.0207628139842395E-6</v>
      </c>
    </row>
    <row r="36" spans="1:19" x14ac:dyDescent="0.2">
      <c r="C36" s="8"/>
      <c r="D36" s="8"/>
    </row>
    <row r="37" spans="1:19" x14ac:dyDescent="0.2">
      <c r="C37" s="8"/>
      <c r="D37" s="8"/>
    </row>
    <row r="38" spans="1:19" x14ac:dyDescent="0.2">
      <c r="C38" s="8"/>
      <c r="D38" s="8"/>
    </row>
    <row r="39" spans="1:19" x14ac:dyDescent="0.2">
      <c r="C39" s="8"/>
      <c r="D39" s="8"/>
    </row>
    <row r="40" spans="1:19" x14ac:dyDescent="0.2">
      <c r="C40" s="8"/>
      <c r="D40" s="8"/>
    </row>
    <row r="41" spans="1:19" x14ac:dyDescent="0.2">
      <c r="C41" s="8"/>
      <c r="D41" s="8"/>
    </row>
    <row r="42" spans="1:19" x14ac:dyDescent="0.2">
      <c r="C42" s="8"/>
      <c r="D42" s="8"/>
    </row>
    <row r="43" spans="1:19" x14ac:dyDescent="0.2">
      <c r="C43" s="8"/>
      <c r="D43" s="8"/>
    </row>
    <row r="44" spans="1:19" x14ac:dyDescent="0.2">
      <c r="C44" s="8"/>
      <c r="D44" s="8"/>
    </row>
    <row r="45" spans="1:19" x14ac:dyDescent="0.2">
      <c r="C45" s="8"/>
      <c r="D45" s="8"/>
    </row>
    <row r="46" spans="1:19" x14ac:dyDescent="0.2">
      <c r="C46" s="8"/>
      <c r="D46" s="8"/>
    </row>
    <row r="47" spans="1:19" x14ac:dyDescent="0.2">
      <c r="C47" s="8"/>
      <c r="D47" s="8"/>
    </row>
    <row r="48" spans="1:19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26:D29" name="Range1"/>
    <protectedRange sqref="A30:D32" name="Range1_1"/>
  </protectedRanges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2024-02-16T03:55:17Z</dcterms:modified>
</cp:coreProperties>
</file>