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B85E99-4A5A-4208-9DA3-024099C26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Q22" i="1" l="1"/>
  <c r="Q23" i="1"/>
  <c r="Q24" i="1"/>
  <c r="Q25" i="1"/>
  <c r="Q26" i="1"/>
  <c r="Q27" i="1"/>
  <c r="Q28" i="1"/>
  <c r="Q29" i="1"/>
  <c r="Q30" i="1"/>
  <c r="Q31" i="1"/>
  <c r="Q32" i="1"/>
  <c r="Q33" i="1"/>
  <c r="E35" i="1"/>
  <c r="F35" i="1"/>
  <c r="G35" i="1" s="1"/>
  <c r="K35" i="1" s="1"/>
  <c r="D9" i="1"/>
  <c r="C9" i="1"/>
  <c r="E22" i="1"/>
  <c r="F22" i="1"/>
  <c r="E23" i="1"/>
  <c r="F23" i="1"/>
  <c r="G23" i="1" s="1"/>
  <c r="J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/>
  <c r="E31" i="1"/>
  <c r="F31" i="1" s="1"/>
  <c r="G31" i="1" s="1"/>
  <c r="J31" i="1" s="1"/>
  <c r="E32" i="1"/>
  <c r="F32" i="1" s="1"/>
  <c r="E33" i="1"/>
  <c r="F33" i="1"/>
  <c r="G33" i="1" s="1"/>
  <c r="J33" i="1" s="1"/>
  <c r="E34" i="1"/>
  <c r="F34" i="1"/>
  <c r="G34" i="1"/>
  <c r="J34" i="1" s="1"/>
  <c r="Q35" i="1"/>
  <c r="E21" i="1"/>
  <c r="F21" i="1"/>
  <c r="G21" i="1"/>
  <c r="H21" i="1" s="1"/>
  <c r="Q34" i="1"/>
  <c r="C17" i="1"/>
  <c r="Q21" i="1"/>
  <c r="G30" i="1" l="1"/>
  <c r="J30" i="1" s="1"/>
  <c r="G22" i="1"/>
  <c r="J22" i="1" s="1"/>
  <c r="G27" i="1"/>
  <c r="J27" i="1" s="1"/>
  <c r="G32" i="1"/>
  <c r="J32" i="1" s="1"/>
  <c r="G26" i="1"/>
  <c r="J26" i="1" s="1"/>
  <c r="G24" i="1"/>
  <c r="G25" i="1"/>
  <c r="J25" i="1" s="1"/>
  <c r="G29" i="1"/>
  <c r="J29" i="1" s="1"/>
  <c r="G28" i="1"/>
  <c r="J28" i="1" s="1"/>
  <c r="C12" i="1"/>
  <c r="C11" i="1"/>
  <c r="O22" i="1" l="1"/>
  <c r="O32" i="1"/>
  <c r="O29" i="1"/>
  <c r="O28" i="1"/>
  <c r="O23" i="1"/>
  <c r="O27" i="1"/>
  <c r="O31" i="1"/>
  <c r="O35" i="1"/>
  <c r="C15" i="1"/>
  <c r="C18" i="1" s="1"/>
  <c r="O33" i="1"/>
  <c r="O25" i="1"/>
  <c r="O24" i="1"/>
  <c r="O34" i="1"/>
  <c r="O30" i="1"/>
  <c r="O26" i="1"/>
  <c r="O21" i="1"/>
  <c r="C16" i="1"/>
  <c r="D18" i="1" s="1"/>
  <c r="J24" i="1"/>
  <c r="F16" i="1" l="1"/>
  <c r="F18" i="1" s="1"/>
  <c r="F17" i="1" l="1"/>
</calcChain>
</file>

<file path=xl/sharedStrings.xml><?xml version="1.0" encoding="utf-8"?>
<sst xmlns="http://schemas.openxmlformats.org/spreadsheetml/2006/main" count="93" uniqueCount="56">
  <si>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</si>
  <si>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</si>
  <si>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</si>
  <si>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</si>
  <si>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</si>
  <si>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</si>
  <si>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</si>
  <si>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</si>
  <si>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</si>
  <si>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</si>
  <si>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</si>
  <si>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</si>
  <si>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</si>
  <si>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</si>
  <si>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</si>
  <si>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</si>
  <si>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</si>
  <si>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</si>
  <si>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</si>
  <si>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</si>
  <si>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</si>
  <si>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</si>
  <si>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</si>
  <si>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</si>
  <si>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</si>
  <si>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</si>
  <si>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</si>
  <si>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</si>
  <si>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</si>
  <si>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</si>
  <si>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</si>
  <si>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</si>
  <si>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</si>
  <si>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</si>
  <si>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</si>
  <si>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GCVS 4</t>
  </si>
  <si>
    <t>RT Hyi</t>
  </si>
  <si>
    <t>RT Hyi / GSC 9355-1617</t>
  </si>
  <si>
    <t>EW/KW</t>
  </si>
  <si>
    <t>Kreiner</t>
  </si>
  <si>
    <t>J.M. Kreiner, 2004, Acta Astronomica, vol. 54, pp 207-210.</t>
  </si>
  <si>
    <t>IBVS 3164</t>
  </si>
  <si>
    <t>I</t>
  </si>
  <si>
    <t>PE</t>
  </si>
  <si>
    <t>II</t>
  </si>
  <si>
    <t>OEJV 0179</t>
  </si>
  <si>
    <t>G9355-1617</t>
  </si>
  <si>
    <t>pg</t>
  </si>
  <si>
    <t>vis</t>
  </si>
  <si>
    <t>CCD</t>
  </si>
  <si>
    <t>BAD?</t>
  </si>
  <si>
    <t>Next ToM-P</t>
  </si>
  <si>
    <t>Next ToM-S</t>
  </si>
  <si>
    <t>13.20-14.10</t>
  </si>
  <si>
    <t xml:space="preserve">Mag p </t>
  </si>
  <si>
    <t>VSX?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</si>
</sst>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5" xfId="0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2" fillId="0" borderId="13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4" fillId="0" borderId="14" xfId="0" applyNumberFormat="1" applyFont="1" applyBorder="1" applyAlignment="1">
      <alignment horizontal="right" vertical="center"/>
    </xf>
    <xf numFmtId="22" fontId="34" fillId="0" borderId="15" xfId="0" applyNumberFormat="1" applyFont="1" applyBorder="1" applyAlignment="1">
      <alignment horizontal="right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right" vertical="center"/>
    </xf>
    <xf numFmtId="0" fontId="2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Hyi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-6.5307209999446059E-2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41-4BD3-B48F-E686CD5C2A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41-4BD3-B48F-E686CD5C2A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4.6670000301674008E-5</c:v>
                </c:pt>
                <c:pt idx="2">
                  <c:v>1.4666999777546152E-4</c:v>
                </c:pt>
                <c:pt idx="3">
                  <c:v>3.4666999999899417E-4</c:v>
                </c:pt>
                <c:pt idx="4">
                  <c:v>2.9627999902004376E-4</c:v>
                </c:pt>
                <c:pt idx="5">
                  <c:v>1.6962800000328571E-3</c:v>
                </c:pt>
                <c:pt idx="6">
                  <c:v>1.8962800022563897E-3</c:v>
                </c:pt>
                <c:pt idx="7">
                  <c:v>-1.6296950052492321E-3</c:v>
                </c:pt>
                <c:pt idx="8">
                  <c:v>-1.5296950004994869E-3</c:v>
                </c:pt>
                <c:pt idx="9">
                  <c:v>-1.2296950008021668E-3</c:v>
                </c:pt>
                <c:pt idx="10">
                  <c:v>-1.2239450006745756E-3</c:v>
                </c:pt>
                <c:pt idx="11">
                  <c:v>-1.1239450032007881E-3</c:v>
                </c:pt>
                <c:pt idx="12">
                  <c:v>-6.2394500127993524E-4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41-4BD3-B48F-E686CD5C2A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4">
                  <c:v>1.3528349998523481E-2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41-4BD3-B48F-E686CD5C2A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41-4BD3-B48F-E686CD5C2A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41-4BD3-B48F-E686CD5C2A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41-4BD3-B48F-E686CD5C2A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-5.8141853114494102E-2</c:v>
                </c:pt>
                <c:pt idx="1">
                  <c:v>-2.5880433667799518E-3</c:v>
                </c:pt>
                <c:pt idx="2">
                  <c:v>-2.5880433667799518E-3</c:v>
                </c:pt>
                <c:pt idx="3">
                  <c:v>-2.5880433667799518E-3</c:v>
                </c:pt>
                <c:pt idx="4">
                  <c:v>-2.582923604440783E-3</c:v>
                </c:pt>
                <c:pt idx="5">
                  <c:v>-2.582923604440783E-3</c:v>
                </c:pt>
                <c:pt idx="6">
                  <c:v>-2.582923604440783E-3</c:v>
                </c:pt>
                <c:pt idx="7">
                  <c:v>-2.5701241985928575E-3</c:v>
                </c:pt>
                <c:pt idx="8">
                  <c:v>-2.5701241985928575E-3</c:v>
                </c:pt>
                <c:pt idx="9">
                  <c:v>-2.5701241985928575E-3</c:v>
                </c:pt>
                <c:pt idx="10">
                  <c:v>-2.5518393330958219E-3</c:v>
                </c:pt>
                <c:pt idx="11">
                  <c:v>-2.5518393330958219E-3</c:v>
                </c:pt>
                <c:pt idx="12">
                  <c:v>-2.5518393330958219E-3</c:v>
                </c:pt>
                <c:pt idx="13">
                  <c:v>1.1433522890967007E-2</c:v>
                </c:pt>
                <c:pt idx="14">
                  <c:v>2.2876191719012031E-2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41-4BD3-B48F-E686CD5C2A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41-4BD3-B48F-E686CD5C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470320"/>
        <c:axId val="1"/>
      </c:scatterChart>
      <c:valAx>
        <c:axId val="655470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470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Hyi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23135034157742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-6.5307209999446059E-2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8-4F33-B8CA-A17333D23A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18-4F33-B8CA-A17333D23A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4.6670000301674008E-5</c:v>
                </c:pt>
                <c:pt idx="2">
                  <c:v>1.4666999777546152E-4</c:v>
                </c:pt>
                <c:pt idx="3">
                  <c:v>3.4666999999899417E-4</c:v>
                </c:pt>
                <c:pt idx="4">
                  <c:v>2.9627999902004376E-4</c:v>
                </c:pt>
                <c:pt idx="5">
                  <c:v>1.6962800000328571E-3</c:v>
                </c:pt>
                <c:pt idx="6">
                  <c:v>1.8962800022563897E-3</c:v>
                </c:pt>
                <c:pt idx="7">
                  <c:v>-1.6296950052492321E-3</c:v>
                </c:pt>
                <c:pt idx="8">
                  <c:v>-1.5296950004994869E-3</c:v>
                </c:pt>
                <c:pt idx="9">
                  <c:v>-1.2296950008021668E-3</c:v>
                </c:pt>
                <c:pt idx="10">
                  <c:v>-1.2239450006745756E-3</c:v>
                </c:pt>
                <c:pt idx="11">
                  <c:v>-1.1239450032007881E-3</c:v>
                </c:pt>
                <c:pt idx="12">
                  <c:v>-6.2394500127993524E-4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18-4F33-B8CA-A17333D23A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4">
                  <c:v>1.3528349998523481E-2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18-4F33-B8CA-A17333D23A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18-4F33-B8CA-A17333D23A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18-4F33-B8CA-A17333D23A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18-4F33-B8CA-A17333D23A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-5.8141853114494102E-2</c:v>
                </c:pt>
                <c:pt idx="1">
                  <c:v>-2.5880433667799518E-3</c:v>
                </c:pt>
                <c:pt idx="2">
                  <c:v>-2.5880433667799518E-3</c:v>
                </c:pt>
                <c:pt idx="3">
                  <c:v>-2.5880433667799518E-3</c:v>
                </c:pt>
                <c:pt idx="4">
                  <c:v>-2.582923604440783E-3</c:v>
                </c:pt>
                <c:pt idx="5">
                  <c:v>-2.582923604440783E-3</c:v>
                </c:pt>
                <c:pt idx="6">
                  <c:v>-2.582923604440783E-3</c:v>
                </c:pt>
                <c:pt idx="7">
                  <c:v>-2.5701241985928575E-3</c:v>
                </c:pt>
                <c:pt idx="8">
                  <c:v>-2.5701241985928575E-3</c:v>
                </c:pt>
                <c:pt idx="9">
                  <c:v>-2.5701241985928575E-3</c:v>
                </c:pt>
                <c:pt idx="10">
                  <c:v>-2.5518393330958219E-3</c:v>
                </c:pt>
                <c:pt idx="11">
                  <c:v>-2.5518393330958219E-3</c:v>
                </c:pt>
                <c:pt idx="12">
                  <c:v>-2.5518393330958219E-3</c:v>
                </c:pt>
                <c:pt idx="13">
                  <c:v>1.1433522890967007E-2</c:v>
                </c:pt>
                <c:pt idx="14">
                  <c:v>2.2876191719012031E-2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18-4F33-B8CA-A17333D23A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-95127</c:v>
                </c:pt>
                <c:pt idx="1">
                  <c:v>-19171</c:v>
                </c:pt>
                <c:pt idx="2">
                  <c:v>-19171</c:v>
                </c:pt>
                <c:pt idx="3">
                  <c:v>-19171</c:v>
                </c:pt>
                <c:pt idx="4">
                  <c:v>-19164</c:v>
                </c:pt>
                <c:pt idx="5">
                  <c:v>-19164</c:v>
                </c:pt>
                <c:pt idx="6">
                  <c:v>-19164</c:v>
                </c:pt>
                <c:pt idx="7">
                  <c:v>-19146.5</c:v>
                </c:pt>
                <c:pt idx="8">
                  <c:v>-19146.5</c:v>
                </c:pt>
                <c:pt idx="9">
                  <c:v>-19146.5</c:v>
                </c:pt>
                <c:pt idx="10">
                  <c:v>-19121.5</c:v>
                </c:pt>
                <c:pt idx="11">
                  <c:v>-19121.5</c:v>
                </c:pt>
                <c:pt idx="12">
                  <c:v>-19121.5</c:v>
                </c:pt>
                <c:pt idx="13">
                  <c:v>0</c:v>
                </c:pt>
                <c:pt idx="14">
                  <c:v>15645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18-4F33-B8CA-A17333D23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77896"/>
        <c:axId val="1"/>
      </c:scatterChart>
      <c:valAx>
        <c:axId val="42047789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203077092841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477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57060209816115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400050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66D81C-2FDE-2E38-608F-209ABE3D9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9526</xdr:rowOff>
    </xdr:from>
    <xdr:to>
      <xdr:col>27</xdr:col>
      <xdr:colOff>247650</xdr:colOff>
      <xdr:row>18</xdr:row>
      <xdr:rowOff>142876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CF9351B-D99B-9CB8-B750-51E94955A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9" sqref="C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  <c r="E1" s="28" t="s">
        <v>36</v>
      </c>
      <c r="F1" t="s">
        <v>46</v>
      </c>
    </row>
    <row r="2" spans="1:6" ht="12.95" customHeight="1" x14ac:dyDescent="0.2">
      <c r="A2" t="s">
        <v>23</v>
      </c>
      <c r="B2" t="s">
        <v>38</v>
      </c>
      <c r="C2" s="3"/>
      <c r="D2" s="3"/>
      <c r="E2">
        <v>0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>
        <v>25480.5</v>
      </c>
      <c r="D4" s="9">
        <v>0.28403800000000001</v>
      </c>
      <c r="E4" s="44" t="s">
        <v>55</v>
      </c>
    </row>
    <row r="5" spans="1:6" ht="12.95" customHeight="1" thickTop="1" x14ac:dyDescent="0.2">
      <c r="A5" s="11" t="s">
        <v>28</v>
      </c>
      <c r="B5" s="12"/>
      <c r="C5" s="13">
        <v>-9.5</v>
      </c>
      <c r="D5" s="12" t="s">
        <v>29</v>
      </c>
    </row>
    <row r="6" spans="1:6" ht="12.95" customHeight="1" x14ac:dyDescent="0.2">
      <c r="A6" s="5" t="s">
        <v>1</v>
      </c>
      <c r="C6" s="30"/>
    </row>
    <row r="7" spans="1:6" ht="12.95" customHeight="1" x14ac:dyDescent="0.2">
      <c r="A7" t="s">
        <v>2</v>
      </c>
      <c r="C7">
        <v>52500.036</v>
      </c>
      <c r="D7" s="29" t="s">
        <v>39</v>
      </c>
    </row>
    <row r="8" spans="1:6" ht="12.95" customHeight="1" x14ac:dyDescent="0.2">
      <c r="A8" t="s">
        <v>3</v>
      </c>
      <c r="C8">
        <v>0.28403577000000002</v>
      </c>
      <c r="D8" s="29" t="s">
        <v>39</v>
      </c>
    </row>
    <row r="9" spans="1:6" ht="12.95" customHeight="1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6" ht="12.95" customHeight="1" x14ac:dyDescent="0.2">
      <c r="A11" s="12" t="s">
        <v>15</v>
      </c>
      <c r="B11" s="12"/>
      <c r="C11" s="22">
        <f ca="1">INTERCEPT(INDIRECT($D$9):G992,INDIRECT($C$9):F992)</f>
        <v>1.1433522890967007E-2</v>
      </c>
      <c r="D11" s="3"/>
      <c r="E11" s="12"/>
    </row>
    <row r="12" spans="1:6" ht="12.95" customHeight="1" x14ac:dyDescent="0.2">
      <c r="A12" s="12" t="s">
        <v>16</v>
      </c>
      <c r="B12" s="12"/>
      <c r="C12" s="22">
        <f ca="1">SLOPE(INDIRECT($D$9):G992,INDIRECT($C$9):F992)</f>
        <v>7.3139461988143335E-7</v>
      </c>
      <c r="D12" s="3"/>
      <c r="E12" s="43" t="s">
        <v>54</v>
      </c>
      <c r="F12" s="42" t="s">
        <v>53</v>
      </c>
    </row>
    <row r="13" spans="1:6" ht="12.95" customHeight="1" x14ac:dyDescent="0.2">
      <c r="A13" s="12" t="s">
        <v>18</v>
      </c>
      <c r="B13" s="12"/>
      <c r="C13" s="3" t="s">
        <v>13</v>
      </c>
      <c r="E13" s="36" t="s">
        <v>33</v>
      </c>
      <c r="F13" s="38">
        <v>1</v>
      </c>
    </row>
    <row r="14" spans="1:6" ht="12.95" customHeight="1" x14ac:dyDescent="0.2">
      <c r="A14" s="12"/>
      <c r="B14" s="12"/>
      <c r="C14" s="12"/>
      <c r="E14" s="36" t="s">
        <v>30</v>
      </c>
      <c r="F14" s="39">
        <f ca="1">NOW()+15018.5+$C$5/24</f>
        <v>60538.562229745366</v>
      </c>
    </row>
    <row r="15" spans="1:6" ht="12.95" customHeight="1" x14ac:dyDescent="0.2">
      <c r="A15" s="14" t="s">
        <v>17</v>
      </c>
      <c r="B15" s="12"/>
      <c r="C15" s="15">
        <f ca="1">(C7+C11)+(C8+C12)*INT(MAX(F21:F3533))</f>
        <v>56943.798497841723</v>
      </c>
      <c r="E15" s="36" t="s">
        <v>34</v>
      </c>
      <c r="F15" s="39">
        <f ca="1">ROUND(2*($F$14-$C$7)/$C$8,0)/2+$F$13</f>
        <v>28302</v>
      </c>
    </row>
    <row r="16" spans="1:6" ht="12.95" customHeight="1" x14ac:dyDescent="0.2">
      <c r="A16" s="17" t="s">
        <v>4</v>
      </c>
      <c r="B16" s="12"/>
      <c r="C16" s="18">
        <f ca="1">+C8+C12</f>
        <v>0.28403650139461989</v>
      </c>
      <c r="E16" s="36" t="s">
        <v>31</v>
      </c>
      <c r="F16" s="39">
        <f ca="1">ROUND(2*($F$14-$C$15)/$C$16,0)/2+$F$13</f>
        <v>12657</v>
      </c>
    </row>
    <row r="17" spans="1:21" ht="12.95" customHeight="1" thickBot="1" x14ac:dyDescent="0.25">
      <c r="A17" s="16" t="s">
        <v>27</v>
      </c>
      <c r="B17" s="12"/>
      <c r="C17" s="12">
        <f>COUNT(C21:C2191)</f>
        <v>15</v>
      </c>
      <c r="E17" s="36" t="s">
        <v>51</v>
      </c>
      <c r="F17" s="40">
        <f ca="1">+$C$15+$C$16*$F$16-15018.5-$C$5/24</f>
        <v>45520.744329326764</v>
      </c>
    </row>
    <row r="18" spans="1:21" ht="12.95" customHeight="1" thickTop="1" thickBot="1" x14ac:dyDescent="0.25">
      <c r="A18" s="17" t="s">
        <v>5</v>
      </c>
      <c r="B18" s="12"/>
      <c r="C18" s="20">
        <f ca="1">+C15</f>
        <v>56943.798497841723</v>
      </c>
      <c r="D18" s="21">
        <f ca="1">+C16</f>
        <v>0.28403650139461989</v>
      </c>
      <c r="E18" s="37" t="s">
        <v>52</v>
      </c>
      <c r="F18" s="41">
        <f ca="1">+($C$15+$C$16*$F$16)-($C$16/2)-15018.5-$C$5/24</f>
        <v>45520.602311076065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43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7" t="s">
        <v>50</v>
      </c>
    </row>
    <row r="21" spans="1:21" ht="12.95" customHeight="1" x14ac:dyDescent="0.2">
      <c r="A21" s="29" t="s">
        <v>35</v>
      </c>
      <c r="C21" s="10">
        <v>25480.5</v>
      </c>
      <c r="D21" s="10" t="s">
        <v>13</v>
      </c>
      <c r="E21">
        <f t="shared" ref="E21:E33" si="0">+(C21-C$7)/C$8</f>
        <v>-95127.229926005442</v>
      </c>
      <c r="F21">
        <f t="shared" ref="F21:F33" si="1">ROUND(2*E21,0)/2</f>
        <v>-95127</v>
      </c>
      <c r="G21">
        <f>+C21-(C$7+F21*C$8)</f>
        <v>-6.5307209999446059E-2</v>
      </c>
      <c r="H21">
        <f>+G21</f>
        <v>-6.5307209999446059E-2</v>
      </c>
      <c r="O21">
        <f t="shared" ref="O21" ca="1" si="2">+C$11+C$12*$F21</f>
        <v>-5.8141853114494102E-2</v>
      </c>
      <c r="Q21" s="2">
        <f t="shared" ref="Q21" si="3">+C21-15018.5</f>
        <v>10462</v>
      </c>
    </row>
    <row r="22" spans="1:21" ht="12.95" customHeight="1" x14ac:dyDescent="0.2">
      <c r="A22" s="31" t="s">
        <v>41</v>
      </c>
      <c r="B22" s="32" t="s">
        <v>42</v>
      </c>
      <c r="C22" s="31">
        <v>47054.7863</v>
      </c>
      <c r="D22" s="31" t="s">
        <v>43</v>
      </c>
      <c r="E22">
        <f t="shared" si="0"/>
        <v>-19170.999835689709</v>
      </c>
      <c r="F22">
        <f t="shared" si="1"/>
        <v>-19171</v>
      </c>
      <c r="G22">
        <f t="shared" ref="G22:G33" si="4">+C22-(C$7+F22*C$8)</f>
        <v>4.6670000301674008E-5</v>
      </c>
      <c r="J22">
        <f>+G22</f>
        <v>4.6670000301674008E-5</v>
      </c>
      <c r="O22">
        <f t="shared" ref="O22:O33" ca="1" si="5">+C$11+C$12*$F22</f>
        <v>-2.5880433667799518E-3</v>
      </c>
      <c r="Q22" s="2">
        <f t="shared" ref="Q22:Q33" si="6">+C22-15018.5</f>
        <v>32036.2863</v>
      </c>
    </row>
    <row r="23" spans="1:21" ht="12.95" customHeight="1" x14ac:dyDescent="0.2">
      <c r="A23" s="31" t="s">
        <v>41</v>
      </c>
      <c r="B23" s="32" t="s">
        <v>42</v>
      </c>
      <c r="C23" s="31">
        <v>47054.786399999997</v>
      </c>
      <c r="D23" s="31" t="s">
        <v>43</v>
      </c>
      <c r="E23">
        <f t="shared" si="0"/>
        <v>-19170.999483621385</v>
      </c>
      <c r="F23">
        <f t="shared" si="1"/>
        <v>-19171</v>
      </c>
      <c r="G23">
        <f t="shared" si="4"/>
        <v>1.4666999777546152E-4</v>
      </c>
      <c r="J23">
        <f>+G23</f>
        <v>1.4666999777546152E-4</v>
      </c>
      <c r="O23">
        <f t="shared" ca="1" si="5"/>
        <v>-2.5880433667799518E-3</v>
      </c>
      <c r="Q23" s="2">
        <f t="shared" si="6"/>
        <v>32036.286399999997</v>
      </c>
    </row>
    <row r="24" spans="1:21" ht="12.95" customHeight="1" x14ac:dyDescent="0.2">
      <c r="A24" s="31" t="s">
        <v>41</v>
      </c>
      <c r="B24" s="32" t="s">
        <v>42</v>
      </c>
      <c r="C24" s="31">
        <v>47054.786599999999</v>
      </c>
      <c r="D24" s="31" t="s">
        <v>43</v>
      </c>
      <c r="E24">
        <f t="shared" si="0"/>
        <v>-19170.998779484711</v>
      </c>
      <c r="F24">
        <f t="shared" si="1"/>
        <v>-19171</v>
      </c>
      <c r="G24">
        <f t="shared" si="4"/>
        <v>3.4666999999899417E-4</v>
      </c>
      <c r="J24">
        <f>+G24</f>
        <v>3.4666999999899417E-4</v>
      </c>
      <c r="O24">
        <f t="shared" ca="1" si="5"/>
        <v>-2.5880433667799518E-3</v>
      </c>
      <c r="Q24" s="2">
        <f t="shared" si="6"/>
        <v>32036.286599999999</v>
      </c>
    </row>
    <row r="25" spans="1:21" ht="12.95" customHeight="1" x14ac:dyDescent="0.2">
      <c r="A25" s="31" t="s">
        <v>41</v>
      </c>
      <c r="B25" s="32" t="s">
        <v>42</v>
      </c>
      <c r="C25" s="31">
        <v>47056.774799999999</v>
      </c>
      <c r="D25" s="31" t="s">
        <v>43</v>
      </c>
      <c r="E25">
        <f t="shared" si="0"/>
        <v>-19163.998956891945</v>
      </c>
      <c r="F25">
        <f t="shared" si="1"/>
        <v>-19164</v>
      </c>
      <c r="G25">
        <f t="shared" si="4"/>
        <v>2.9627999902004376E-4</v>
      </c>
      <c r="J25">
        <f>+G25</f>
        <v>2.9627999902004376E-4</v>
      </c>
      <c r="O25">
        <f t="shared" ca="1" si="5"/>
        <v>-2.582923604440783E-3</v>
      </c>
      <c r="Q25" s="2">
        <f t="shared" si="6"/>
        <v>32038.274799999999</v>
      </c>
    </row>
    <row r="26" spans="1:21" ht="12.95" customHeight="1" x14ac:dyDescent="0.2">
      <c r="A26" s="31" t="s">
        <v>41</v>
      </c>
      <c r="B26" s="32" t="s">
        <v>42</v>
      </c>
      <c r="C26" s="31">
        <v>47056.7762</v>
      </c>
      <c r="D26" s="31" t="s">
        <v>43</v>
      </c>
      <c r="E26">
        <f t="shared" si="0"/>
        <v>-19163.994027935281</v>
      </c>
      <c r="F26">
        <f t="shared" si="1"/>
        <v>-19164</v>
      </c>
      <c r="G26">
        <f t="shared" si="4"/>
        <v>1.6962800000328571E-3</v>
      </c>
      <c r="J26">
        <f>+G26</f>
        <v>1.6962800000328571E-3</v>
      </c>
      <c r="O26">
        <f t="shared" ca="1" si="5"/>
        <v>-2.582923604440783E-3</v>
      </c>
      <c r="Q26" s="2">
        <f t="shared" si="6"/>
        <v>32038.2762</v>
      </c>
    </row>
    <row r="27" spans="1:21" ht="12.95" customHeight="1" x14ac:dyDescent="0.2">
      <c r="A27" s="31" t="s">
        <v>41</v>
      </c>
      <c r="B27" s="32" t="s">
        <v>42</v>
      </c>
      <c r="C27" s="31">
        <v>47056.776400000002</v>
      </c>
      <c r="D27" s="31" t="s">
        <v>43</v>
      </c>
      <c r="E27">
        <f t="shared" si="0"/>
        <v>-19163.993323798608</v>
      </c>
      <c r="F27">
        <f t="shared" si="1"/>
        <v>-19164</v>
      </c>
      <c r="G27">
        <f t="shared" si="4"/>
        <v>1.8962800022563897E-3</v>
      </c>
      <c r="J27">
        <f>+G27</f>
        <v>1.8962800022563897E-3</v>
      </c>
      <c r="O27">
        <f t="shared" ca="1" si="5"/>
        <v>-2.582923604440783E-3</v>
      </c>
      <c r="Q27" s="2">
        <f t="shared" si="6"/>
        <v>32038.276400000002</v>
      </c>
    </row>
    <row r="28" spans="1:21" ht="12.95" customHeight="1" x14ac:dyDescent="0.2">
      <c r="A28" s="31" t="s">
        <v>41</v>
      </c>
      <c r="B28" s="32" t="s">
        <v>44</v>
      </c>
      <c r="C28" s="31">
        <v>47061.743499999997</v>
      </c>
      <c r="D28" s="31" t="s">
        <v>43</v>
      </c>
      <c r="E28">
        <f t="shared" si="0"/>
        <v>-19146.505737640025</v>
      </c>
      <c r="F28">
        <f t="shared" si="1"/>
        <v>-19146.5</v>
      </c>
      <c r="G28">
        <f t="shared" si="4"/>
        <v>-1.6296950052492321E-3</v>
      </c>
      <c r="J28">
        <f>+G28</f>
        <v>-1.6296950052492321E-3</v>
      </c>
      <c r="O28">
        <f t="shared" ca="1" si="5"/>
        <v>-2.5701241985928575E-3</v>
      </c>
      <c r="Q28" s="2">
        <f t="shared" si="6"/>
        <v>32043.243499999997</v>
      </c>
    </row>
    <row r="29" spans="1:21" x14ac:dyDescent="0.2">
      <c r="A29" s="31" t="s">
        <v>41</v>
      </c>
      <c r="B29" s="32" t="s">
        <v>44</v>
      </c>
      <c r="C29" s="31">
        <v>47061.743600000002</v>
      </c>
      <c r="D29" s="31" t="s">
        <v>43</v>
      </c>
      <c r="E29">
        <f t="shared" si="0"/>
        <v>-19146.505385571676</v>
      </c>
      <c r="F29">
        <f t="shared" si="1"/>
        <v>-19146.5</v>
      </c>
      <c r="G29">
        <f t="shared" si="4"/>
        <v>-1.5296950004994869E-3</v>
      </c>
      <c r="J29">
        <f>+G29</f>
        <v>-1.5296950004994869E-3</v>
      </c>
      <c r="O29">
        <f t="shared" ca="1" si="5"/>
        <v>-2.5701241985928575E-3</v>
      </c>
      <c r="Q29" s="2">
        <f t="shared" si="6"/>
        <v>32043.243600000002</v>
      </c>
    </row>
    <row r="30" spans="1:21" x14ac:dyDescent="0.2">
      <c r="A30" s="31" t="s">
        <v>41</v>
      </c>
      <c r="B30" s="32" t="s">
        <v>44</v>
      </c>
      <c r="C30" s="31">
        <v>47061.743900000001</v>
      </c>
      <c r="D30" s="31" t="s">
        <v>43</v>
      </c>
      <c r="E30">
        <f t="shared" si="0"/>
        <v>-19146.504329366679</v>
      </c>
      <c r="F30">
        <f t="shared" si="1"/>
        <v>-19146.5</v>
      </c>
      <c r="G30">
        <f t="shared" si="4"/>
        <v>-1.2296950008021668E-3</v>
      </c>
      <c r="J30">
        <f>+G30</f>
        <v>-1.2296950008021668E-3</v>
      </c>
      <c r="O30">
        <f t="shared" ca="1" si="5"/>
        <v>-2.5701241985928575E-3</v>
      </c>
      <c r="Q30" s="2">
        <f t="shared" si="6"/>
        <v>32043.243900000001</v>
      </c>
    </row>
    <row r="31" spans="1:21" x14ac:dyDescent="0.2">
      <c r="A31" s="31" t="s">
        <v>41</v>
      </c>
      <c r="B31" s="32" t="s">
        <v>44</v>
      </c>
      <c r="C31" s="31">
        <v>47068.844799999999</v>
      </c>
      <c r="D31" s="31" t="s">
        <v>43</v>
      </c>
      <c r="E31">
        <f t="shared" si="0"/>
        <v>-19121.50430912276</v>
      </c>
      <c r="F31">
        <f t="shared" si="1"/>
        <v>-19121.5</v>
      </c>
      <c r="G31">
        <f t="shared" si="4"/>
        <v>-1.2239450006745756E-3</v>
      </c>
      <c r="J31">
        <f>+G31</f>
        <v>-1.2239450006745756E-3</v>
      </c>
      <c r="O31">
        <f t="shared" ca="1" si="5"/>
        <v>-2.5518393330958219E-3</v>
      </c>
      <c r="Q31" s="2">
        <f t="shared" si="6"/>
        <v>32050.344799999999</v>
      </c>
    </row>
    <row r="32" spans="1:21" x14ac:dyDescent="0.2">
      <c r="A32" s="31" t="s">
        <v>41</v>
      </c>
      <c r="B32" s="32" t="s">
        <v>44</v>
      </c>
      <c r="C32" s="31">
        <v>47068.844899999996</v>
      </c>
      <c r="D32" s="31" t="s">
        <v>43</v>
      </c>
      <c r="E32">
        <f t="shared" si="0"/>
        <v>-19121.503957054436</v>
      </c>
      <c r="F32">
        <f t="shared" si="1"/>
        <v>-19121.5</v>
      </c>
      <c r="G32">
        <f t="shared" si="4"/>
        <v>-1.1239450032007881E-3</v>
      </c>
      <c r="J32">
        <f>+G32</f>
        <v>-1.1239450032007881E-3</v>
      </c>
      <c r="O32">
        <f t="shared" ca="1" si="5"/>
        <v>-2.5518393330958219E-3</v>
      </c>
      <c r="Q32" s="2">
        <f t="shared" si="6"/>
        <v>32050.344899999996</v>
      </c>
    </row>
    <row r="33" spans="1:24" x14ac:dyDescent="0.2">
      <c r="A33" s="31" t="s">
        <v>41</v>
      </c>
      <c r="B33" s="32" t="s">
        <v>44</v>
      </c>
      <c r="C33" s="31">
        <v>47068.845399999998</v>
      </c>
      <c r="D33" s="31" t="s">
        <v>43</v>
      </c>
      <c r="E33">
        <f t="shared" si="0"/>
        <v>-19121.502196712765</v>
      </c>
      <c r="F33">
        <f t="shared" si="1"/>
        <v>-19121.5</v>
      </c>
      <c r="G33">
        <f t="shared" si="4"/>
        <v>-6.2394500127993524E-4</v>
      </c>
      <c r="J33">
        <f>+G33</f>
        <v>-6.2394500127993524E-4</v>
      </c>
      <c r="O33">
        <f t="shared" ca="1" si="5"/>
        <v>-2.5518393330958219E-3</v>
      </c>
      <c r="Q33" s="2">
        <f t="shared" si="6"/>
        <v>32050.345399999998</v>
      </c>
    </row>
    <row r="34" spans="1:24" x14ac:dyDescent="0.2">
      <c r="A34" s="29" t="s">
        <v>39</v>
      </c>
      <c r="C34" s="10">
        <v>52500.036</v>
      </c>
      <c r="D34" s="10"/>
      <c r="E34">
        <f>+(C34-C$7)/C$8</f>
        <v>0</v>
      </c>
      <c r="F34">
        <f>ROUND(2*E34,0)/2</f>
        <v>0</v>
      </c>
      <c r="G34">
        <f>+C34-(C$7+F34*C$8)</f>
        <v>0</v>
      </c>
      <c r="J34">
        <f>+G34</f>
        <v>0</v>
      </c>
      <c r="O34">
        <f ca="1">+C$11+C$12*$F34</f>
        <v>1.1433522890967007E-2</v>
      </c>
      <c r="Q34" s="2">
        <f>+C34-15018.5</f>
        <v>37481.536</v>
      </c>
      <c r="X34" t="s">
        <v>40</v>
      </c>
    </row>
    <row r="35" spans="1:24" x14ac:dyDescent="0.2">
      <c r="A35" s="33" t="s">
        <v>45</v>
      </c>
      <c r="B35" s="34" t="s">
        <v>44</v>
      </c>
      <c r="C35" s="35">
        <v>56943.789149999997</v>
      </c>
      <c r="D35" s="35">
        <v>1E-4</v>
      </c>
      <c r="E35">
        <f>+(C35-C$7)/C$8</f>
        <v>15645.047629036288</v>
      </c>
      <c r="F35">
        <f>ROUND(2*E35,0)/2</f>
        <v>15645</v>
      </c>
      <c r="G35">
        <f>+C35-(C$7+F35*C$8)</f>
        <v>1.3528349998523481E-2</v>
      </c>
      <c r="K35">
        <f>+G35</f>
        <v>1.3528349998523481E-2</v>
      </c>
      <c r="O35">
        <f ca="1">+C$11+C$12*$F35</f>
        <v>2.2876191719012031E-2</v>
      </c>
      <c r="Q35" s="2">
        <f>+C35-15018.5</f>
        <v>41925.289149999997</v>
      </c>
    </row>
    <row r="36" spans="1:24" x14ac:dyDescent="0.2">
      <c r="C36" s="10"/>
      <c r="D36" s="10"/>
    </row>
    <row r="37" spans="1:24" x14ac:dyDescent="0.2">
      <c r="C37" s="10"/>
      <c r="D37" s="10"/>
    </row>
    <row r="38" spans="1:24" x14ac:dyDescent="0.2">
      <c r="C38" s="10"/>
      <c r="D38" s="10"/>
    </row>
    <row r="39" spans="1:24" x14ac:dyDescent="0.2">
      <c r="C39" s="10"/>
      <c r="D39" s="10"/>
    </row>
    <row r="40" spans="1:24" x14ac:dyDescent="0.2">
      <c r="C40" s="10"/>
      <c r="D40" s="10"/>
    </row>
    <row r="41" spans="1:24" x14ac:dyDescent="0.2">
      <c r="C41" s="10"/>
      <c r="D41" s="10"/>
    </row>
    <row r="42" spans="1:24" x14ac:dyDescent="0.2">
      <c r="C42" s="10"/>
      <c r="D42" s="10"/>
    </row>
    <row r="43" spans="1:24" x14ac:dyDescent="0.2">
      <c r="C43" s="10"/>
      <c r="D43" s="10"/>
    </row>
    <row r="44" spans="1:24" x14ac:dyDescent="0.2">
      <c r="C44" s="10"/>
      <c r="D44" s="10"/>
    </row>
    <row r="45" spans="1:24" x14ac:dyDescent="0.2">
      <c r="C45" s="10"/>
      <c r="D45" s="10"/>
    </row>
    <row r="46" spans="1:24" x14ac:dyDescent="0.2">
      <c r="C46" s="10"/>
      <c r="D46" s="10"/>
    </row>
    <row r="47" spans="1:24" x14ac:dyDescent="0.2">
      <c r="C47" s="10"/>
      <c r="D47" s="10"/>
    </row>
    <row r="48" spans="1:2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2024-08-16T01:29:36Z</dcterms:modified>
</cp:coreProperties>
</file>