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5639527-447D-4109-8375-E23ABACEC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E21" i="1"/>
  <c r="F21" i="1" s="1"/>
  <c r="G21" i="1" s="1"/>
  <c r="I21" i="1" s="1"/>
  <c r="D9" i="1"/>
  <c r="E9" i="1"/>
  <c r="C17" i="1"/>
  <c r="Q21" i="1"/>
  <c r="E22" i="1"/>
  <c r="F22" i="1"/>
  <c r="G22" i="1" s="1"/>
  <c r="K22" i="1" s="1"/>
  <c r="C12" i="1"/>
  <c r="C11" i="1"/>
  <c r="F15" i="1" l="1"/>
  <c r="C16" i="1"/>
  <c r="D18" i="1" s="1"/>
  <c r="O22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<sst xmlns="http://schemas.openxmlformats.org/spreadsheetml/2006/main" count="56" uniqueCount="51">
  <si>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</si>
  <si>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</si>
  <si>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</si>
  <si>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</si>
  <si>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</si>
  <si>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</si>
  <si>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</si>
  <si>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</si>
  <si>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</si>
  <si>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</si>
  <si>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</si>
  <si>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</si>
  <si>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</si>
  <si>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</si>
  <si>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</si>
  <si>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</si>
  <si>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</si>
  <si>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</si>
  <si>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</si>
  <si>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</si>
  <si>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</si>
  <si>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</si>
  <si>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</si>
  <si>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</si>
  <si>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</si>
  <si>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</si>
  <si>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</si>
  <si>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</si>
  <si>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</si>
  <si>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</si>
  <si>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</si>
  <si>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</si>
  <si>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</si>
  <si>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</si>
  <si>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</si>
  <si>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</si>
  <si>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</si>
  <si>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</si>
  <si>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</si>
  <si>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</si>
  <si>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RV Hyi</t>
  </si>
  <si>
    <t>G9356-1409</t>
  </si>
  <si>
    <t>EA</t>
  </si>
  <si>
    <t>RV Hyi / GSC 9356-1409</t>
  </si>
  <si>
    <t>GCVS</t>
  </si>
  <si>
    <t>IBVS 6093</t>
  </si>
  <si>
    <t>II</t>
  </si>
  <si>
    <t>Next ToM-P</t>
  </si>
  <si>
    <t>Next ToM-S</t>
  </si>
  <si>
    <t>11.80-12.80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</si>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</sst>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Hyi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1-447C-A431-E9D6A9852C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1-447C-A431-E9D6A9852C9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1-447C-A431-E9D6A9852C9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0.82302499999059364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1-447C-A431-E9D6A9852C9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71-447C-A431-E9D6A9852C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71-447C-A431-E9D6A9852C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71-447C-A431-E9D6A9852C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0.82302499999059364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71-447C-A431-E9D6A9852C9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71-447C-A431-E9D6A9852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46464"/>
        <c:axId val="1"/>
      </c:scatterChart>
      <c:valAx>
        <c:axId val="526146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146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76BE0D-0B47-9EFF-11F2-9CDB677A4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43</v>
      </c>
      <c r="F1" s="30" t="s">
        <v>40</v>
      </c>
      <c r="G1" s="31">
        <v>0</v>
      </c>
      <c r="H1" s="32"/>
      <c r="I1" s="33" t="s">
        <v>41</v>
      </c>
      <c r="J1" s="37" t="s">
        <v>40</v>
      </c>
      <c r="K1" s="34">
        <v>1.20523</v>
      </c>
      <c r="L1" s="35">
        <v>-80.190100000000001</v>
      </c>
      <c r="M1" s="36">
        <v>25477.4</v>
      </c>
      <c r="N1" s="36">
        <v>7.1950500000000002</v>
      </c>
      <c r="O1" s="33" t="s">
        <v>42</v>
      </c>
    </row>
    <row r="2" spans="1:15" ht="12.95" customHeight="1" x14ac:dyDescent="0.2">
      <c r="A2" t="s">
        <v>23</v>
      </c>
      <c r="B2" t="s">
        <v>42</v>
      </c>
      <c r="C2" s="29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6">
        <v>25477.4</v>
      </c>
      <c r="D4" s="27">
        <v>7.1950500000000002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0">
        <v>25477.4</v>
      </c>
      <c r="D7" s="28" t="s">
        <v>44</v>
      </c>
    </row>
    <row r="8" spans="1:15" ht="12.95" customHeight="1" x14ac:dyDescent="0.2">
      <c r="A8" t="s">
        <v>3</v>
      </c>
      <c r="C8" s="40">
        <v>7.1950500000000002</v>
      </c>
      <c r="D8" s="28" t="s">
        <v>44</v>
      </c>
    </row>
    <row r="9" spans="1:15" ht="12.95" customHeight="1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0">
        <f ca="1">INTERCEPT(INDIRECT($E$9):G992,INDIRECT($D$9):F992)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20">
        <f ca="1">SLOPE(INDIRECT($E$9):G992,INDIRECT($D$9):F992)</f>
        <v>1.903608187789045E-4</v>
      </c>
      <c r="D12" s="3"/>
      <c r="E12" s="43" t="s">
        <v>50</v>
      </c>
      <c r="F12" s="44" t="s">
        <v>49</v>
      </c>
    </row>
    <row r="13" spans="1:15" ht="12.95" customHeight="1" x14ac:dyDescent="0.2">
      <c r="A13" s="10" t="s">
        <v>18</v>
      </c>
      <c r="B13" s="10"/>
      <c r="C13" s="3" t="s">
        <v>13</v>
      </c>
      <c r="E13" s="41" t="s">
        <v>33</v>
      </c>
      <c r="F13" s="45">
        <v>1</v>
      </c>
    </row>
    <row r="14" spans="1:15" ht="12.95" customHeight="1" x14ac:dyDescent="0.2">
      <c r="A14" s="10"/>
      <c r="B14" s="10"/>
      <c r="C14" s="10"/>
      <c r="E14" s="41" t="s">
        <v>30</v>
      </c>
      <c r="F14" s="46">
        <f ca="1">NOW()+15018.5+$C$5/24</f>
        <v>60538.56408506944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56582.424079819582</v>
      </c>
      <c r="E15" s="41" t="s">
        <v>34</v>
      </c>
      <c r="F15" s="46">
        <f ca="1">ROUND(2*($F$14-$C$7)/$C$8,0)/2+$F$13</f>
        <v>4874</v>
      </c>
    </row>
    <row r="16" spans="1:15" ht="12.95" customHeight="1" x14ac:dyDescent="0.2">
      <c r="A16" s="15" t="s">
        <v>4</v>
      </c>
      <c r="B16" s="10"/>
      <c r="C16" s="16">
        <f ca="1">+C8+C12</f>
        <v>7.1952403608187794</v>
      </c>
      <c r="E16" s="41" t="s">
        <v>35</v>
      </c>
      <c r="F16" s="46">
        <f ca="1">ROUND(2*($F$14-$C$15)/$C$16,0)/2+$F$13</f>
        <v>551</v>
      </c>
    </row>
    <row r="17" spans="1:18" ht="12.95" customHeight="1" thickBot="1" x14ac:dyDescent="0.25">
      <c r="A17" s="14" t="s">
        <v>27</v>
      </c>
      <c r="B17" s="10"/>
      <c r="C17" s="10">
        <f>COUNT(C21:C2191)</f>
        <v>2</v>
      </c>
      <c r="E17" s="41" t="s">
        <v>47</v>
      </c>
      <c r="F17" s="47">
        <f ca="1">+$C$15+$C$16*$F$16-15018.5-$C$5/24</f>
        <v>45528.897351964064</v>
      </c>
    </row>
    <row r="18" spans="1:18" ht="12.95" customHeight="1" thickTop="1" thickBot="1" x14ac:dyDescent="0.25">
      <c r="A18" s="15" t="s">
        <v>5</v>
      </c>
      <c r="B18" s="10"/>
      <c r="C18" s="18">
        <f ca="1">+C15</f>
        <v>56582.424079819582</v>
      </c>
      <c r="D18" s="19">
        <f ca="1">+C16</f>
        <v>7.1952403608187794</v>
      </c>
      <c r="E18" s="42" t="s">
        <v>48</v>
      </c>
      <c r="F18" s="48">
        <f ca="1">+($C$15+$C$16*$F$16)-($C$16/2)-15018.5-$C$5/24</f>
        <v>45525.299731783656</v>
      </c>
    </row>
    <row r="19" spans="1:18" ht="12.95" customHeight="1" thickTop="1" x14ac:dyDescent="0.2">
      <c r="E19" s="14"/>
      <c r="F19" s="17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8" ht="12.95" customHeight="1" x14ac:dyDescent="0.2">
      <c r="A21" t="s">
        <v>44</v>
      </c>
      <c r="C21" s="8">
        <v>25477.4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10458.900000000001</v>
      </c>
    </row>
    <row r="22" spans="1:18" ht="12.95" customHeight="1" x14ac:dyDescent="0.2">
      <c r="A22" s="38" t="s">
        <v>45</v>
      </c>
      <c r="B22" s="39" t="s">
        <v>46</v>
      </c>
      <c r="C22" s="38">
        <v>56586.021699999998</v>
      </c>
      <c r="D22" s="38">
        <v>2.9999999999999997E-4</v>
      </c>
      <c r="E22">
        <f>+(C22-C$7)/C$8</f>
        <v>4323.6143876692995</v>
      </c>
      <c r="F22">
        <f>ROUND(2*E22,0)/2</f>
        <v>4323.5</v>
      </c>
      <c r="G22">
        <f>+C22-(C$7+F22*C$8)</f>
        <v>0.82302499999059364</v>
      </c>
      <c r="K22">
        <f>+G22</f>
        <v>0.82302499999059364</v>
      </c>
      <c r="O22">
        <f ca="1">+C$11+C$12*$F22</f>
        <v>0.82302499999059364</v>
      </c>
      <c r="Q22" s="2">
        <f>+C22-15018.5</f>
        <v>41567.521699999998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2024-08-16T01:32:16Z</dcterms:modified>
</cp:coreProperties>
</file>