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39BC4AA-3811-42C4-851F-371B2997624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A21" i="1"/>
  <c r="H20" i="1"/>
  <c r="G11" i="1"/>
  <c r="E14" i="1"/>
  <c r="E15" i="1" s="1"/>
  <c r="Q21" i="1"/>
  <c r="G21" i="1"/>
  <c r="C17" i="1"/>
  <c r="H21" i="1"/>
  <c r="C11" i="1"/>
  <c r="C12" i="1"/>
  <c r="C16" i="1" l="1"/>
  <c r="D18" i="1" s="1"/>
  <c r="O23" i="1"/>
  <c r="S23" i="1" s="1"/>
  <c r="C15" i="1"/>
  <c r="O21" i="1"/>
  <c r="S21" i="1" s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<sst xmlns="http://schemas.openxmlformats.org/spreadsheetml/2006/main" count="58" uniqueCount="53">
  <si>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</si>
  <si>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</si>
  <si>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</si>
  <si>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</si>
  <si>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</si>
  <si>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</si>
  <si>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</si>
  <si>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</si>
  <si>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</si>
  <si>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</si>
  <si>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</si>
  <si>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</si>
  <si>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</si>
  <si>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</si>
  <si>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</si>
  <si>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</si>
  <si>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</si>
  <si>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</si>
  <si>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</si>
  <si>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</si>
  <si>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</si>
  <si>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</si>
  <si>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</si>
  <si>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</si>
  <si>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</si>
  <si>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</si>
  <si>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</si>
  <si>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</si>
  <si>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</si>
  <si>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</si>
  <si>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</si>
  <si>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</si>
  <si>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</si>
  <si>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</si>
  <si>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</si>
  <si>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</si>
  <si>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</si>
  <si>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</si>
  <si>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</si>
  <si>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</si>
  <si>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</si>
  <si>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BG Ind</t>
  </si>
  <si>
    <t>BG Ind / GSC 8820-0477</t>
  </si>
  <si>
    <t>Ind_BG.xls</t>
  </si>
  <si>
    <t>EA</t>
  </si>
  <si>
    <t>Ind</t>
  </si>
  <si>
    <t>G8820-0477</t>
  </si>
  <si>
    <t>VSX</t>
  </si>
  <si>
    <t>VSS_2013-01-28</t>
  </si>
  <si>
    <t>I</t>
  </si>
  <si>
    <t>II</t>
  </si>
  <si>
    <t>VSS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</si>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</sst>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BG Ind - O-C Diagr.</a:t>
            </a:r>
          </a:p>
        </c:rich>
      </c:tx>
      <c:layout>
        <c:manualLayout>
          <c:xMode val="edge"/>
          <c:yMode val="edge"/>
          <c:x val="0.3894736842105263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5400.5</c:v>
                </c:pt>
                <c:pt idx="2">
                  <c:v>5438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B7-4390-BB3F-7EFE83905E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5400.5</c:v>
                </c:pt>
                <c:pt idx="2">
                  <c:v>5438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4.3783249930129386E-3</c:v>
                </c:pt>
                <c:pt idx="2">
                  <c:v>-1.4972999997553416E-3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B7-4390-BB3F-7EFE83905E1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5400.5</c:v>
                </c:pt>
                <c:pt idx="2">
                  <c:v>5438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B7-4390-BB3F-7EFE83905E1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5400.5</c:v>
                </c:pt>
                <c:pt idx="2">
                  <c:v>5438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B7-4390-BB3F-7EFE83905E1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5400.5</c:v>
                </c:pt>
                <c:pt idx="2">
                  <c:v>5438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B7-4390-BB3F-7EFE83905E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5400.5</c:v>
                </c:pt>
                <c:pt idx="2">
                  <c:v>5438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B7-4390-BB3F-7EFE83905E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5400.5</c:v>
                </c:pt>
                <c:pt idx="2">
                  <c:v>5438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B7-4390-BB3F-7EFE83905E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5400.5</c:v>
                </c:pt>
                <c:pt idx="2">
                  <c:v>5438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2.0362763501446208E-5</c:v>
                </c:pt>
                <c:pt idx="1">
                  <c:v>1.4254527817898599E-3</c:v>
                </c:pt>
                <c:pt idx="2">
                  <c:v>1.4352094479662908E-3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B7-4390-BB3F-7EFE83905E1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5400.5</c:v>
                </c:pt>
                <c:pt idx="2">
                  <c:v>5438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3B7-4390-BB3F-7EFE83905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683032"/>
        <c:axId val="1"/>
      </c:scatterChart>
      <c:valAx>
        <c:axId val="656683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66830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08270676691729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06C7672-2D0E-A7F3-1477-E2CCA43FAD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t="s">
        <v>43</v>
      </c>
    </row>
    <row r="2" spans="1:7" x14ac:dyDescent="0.2">
      <c r="A2" t="s">
        <v>23</v>
      </c>
      <c r="B2" t="s">
        <v>44</v>
      </c>
      <c r="C2" s="31" t="s">
        <v>40</v>
      </c>
      <c r="D2" s="3" t="s">
        <v>45</v>
      </c>
      <c r="E2" s="32" t="s">
        <v>41</v>
      </c>
      <c r="F2" t="s">
        <v>46</v>
      </c>
    </row>
    <row r="3" spans="1:7" ht="13.5" thickBot="1" x14ac:dyDescent="0.25">
      <c r="E3" t="s">
        <v>46</v>
      </c>
    </row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47876.379200000003</v>
      </c>
      <c r="D7" s="30" t="s">
        <v>47</v>
      </c>
    </row>
    <row r="8" spans="1:7" x14ac:dyDescent="0.2">
      <c r="A8" t="s">
        <v>3</v>
      </c>
      <c r="C8" s="36">
        <v>1.46406335</v>
      </c>
      <c r="D8" s="30" t="s">
        <v>47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2.0362763501446208E-5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2.6017776470482615E-7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60356.715397222222</v>
      </c>
    </row>
    <row r="15" spans="1:7" x14ac:dyDescent="0.2">
      <c r="A15" s="12" t="s">
        <v>17</v>
      </c>
      <c r="B15" s="10"/>
      <c r="C15" s="13">
        <f ca="1">(C7+C11)+(C8+C12)*INT(MAX(F21:F3533))</f>
        <v>55837.957132509451</v>
      </c>
      <c r="D15" s="14" t="s">
        <v>37</v>
      </c>
      <c r="E15" s="15">
        <f ca="1">ROUND(2*(E14-$C$7)/$C$8,0)/2+E13</f>
        <v>8525.5</v>
      </c>
    </row>
    <row r="16" spans="1:7" x14ac:dyDescent="0.2">
      <c r="A16" s="16" t="s">
        <v>4</v>
      </c>
      <c r="B16" s="10"/>
      <c r="C16" s="17">
        <f ca="1">+C8+C12</f>
        <v>1.4640636101777647</v>
      </c>
      <c r="D16" s="14" t="s">
        <v>38</v>
      </c>
      <c r="E16" s="24">
        <f ca="1">ROUND(2*(E14-$C$15)/$C$16,0)/2+E13</f>
        <v>3087.5</v>
      </c>
    </row>
    <row r="17" spans="1:19" ht="13.5" thickBot="1" x14ac:dyDescent="0.25">
      <c r="A17" s="14" t="s">
        <v>28</v>
      </c>
      <c r="B17" s="10"/>
      <c r="C17" s="10">
        <f>COUNT(C21:C2191)</f>
        <v>3</v>
      </c>
      <c r="D17" s="14" t="s">
        <v>32</v>
      </c>
      <c r="E17" s="18">
        <f ca="1">+$C$15+$C$16*E16-15018.5-$C$9/24</f>
        <v>45340.149362266638</v>
      </c>
    </row>
    <row r="18" spans="1:19" ht="14.25" thickTop="1" thickBot="1" x14ac:dyDescent="0.25">
      <c r="A18" s="16" t="s">
        <v>5</v>
      </c>
      <c r="B18" s="10"/>
      <c r="C18" s="19">
        <f ca="1">+C15</f>
        <v>55837.957132509451</v>
      </c>
      <c r="D18" s="20">
        <f ca="1">+C16</f>
        <v>1.4640636101777647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SQRT(SUM(S21:S50)/(COUNT(S21:S50)-1))</f>
        <v>2.9427436686642896E-3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51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VSX</v>
      </c>
      <c r="C21" s="8">
        <f>C$7</f>
        <v>47876.379200000003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2.0362763501446208E-5</v>
      </c>
      <c r="Q21" s="2">
        <f>+C21-15018.5</f>
        <v>32857.879200000003</v>
      </c>
      <c r="S21">
        <f ca="1">+(O21-G21)^2</f>
        <v>4.1464213741582986E-10</v>
      </c>
    </row>
    <row r="22" spans="1:19" x14ac:dyDescent="0.2">
      <c r="A22" s="33" t="s">
        <v>48</v>
      </c>
      <c r="B22" s="34" t="s">
        <v>49</v>
      </c>
      <c r="C22" s="35">
        <v>55783.057699999998</v>
      </c>
      <c r="D22" s="35">
        <v>8.0000000000000004E-4</v>
      </c>
      <c r="E22">
        <f>+(C22-C$7)/C$8</f>
        <v>5400.5029905297433</v>
      </c>
      <c r="F22">
        <f>ROUND(2*E22,0)/2</f>
        <v>5400.5</v>
      </c>
      <c r="G22">
        <f>+C22-(C$7+F22*C$8)</f>
        <v>4.3783249930129386E-3</v>
      </c>
      <c r="I22">
        <f>+G22</f>
        <v>4.3783249930129386E-3</v>
      </c>
      <c r="O22">
        <f ca="1">+C$11+C$12*$F22</f>
        <v>1.4254527817898599E-3</v>
      </c>
      <c r="Q22" s="2">
        <f>+C22-15018.5</f>
        <v>40764.557699999998</v>
      </c>
      <c r="S22">
        <f ca="1">+(O22-G22)^2</f>
        <v>8.7194542958134744E-6</v>
      </c>
    </row>
    <row r="23" spans="1:19" x14ac:dyDescent="0.2">
      <c r="A23" s="33" t="s">
        <v>48</v>
      </c>
      <c r="B23" s="34" t="s">
        <v>50</v>
      </c>
      <c r="C23" s="35">
        <v>55837.9542</v>
      </c>
      <c r="D23" s="35">
        <v>2.0000000000000001E-4</v>
      </c>
      <c r="E23">
        <f>+(C23-C$7)/C$8</f>
        <v>5437.9989772983508</v>
      </c>
      <c r="F23">
        <f>ROUND(2*E23,0)/2</f>
        <v>5438</v>
      </c>
      <c r="G23">
        <f>+C23-(C$7+F23*C$8)</f>
        <v>-1.4972999997553416E-3</v>
      </c>
      <c r="I23">
        <f>+G23</f>
        <v>-1.4972999997553416E-3</v>
      </c>
      <c r="O23">
        <f ca="1">+C$11+C$12*$F23</f>
        <v>1.4352094479662908E-3</v>
      </c>
      <c r="Q23" s="2">
        <f>+C23-15018.5</f>
        <v>40819.4542</v>
      </c>
      <c r="S23">
        <f ca="1">+(O23-G23)^2</f>
        <v>8.5996116609766325E-6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2024-02-16T04:10:10Z</dcterms:modified>
</cp:coreProperties>
</file>