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E62E3E2-0D2B-4E29-BF59-C748689B81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C21" i="1"/>
  <c r="A21" i="1"/>
  <c r="E26" i="1"/>
  <c r="F26" i="1"/>
  <c r="G26" i="1" s="1"/>
  <c r="K26" i="1" s="1"/>
  <c r="E28" i="1"/>
  <c r="F28" i="1" s="1"/>
  <c r="G28" i="1" s="1"/>
  <c r="K28" i="1" s="1"/>
  <c r="D9" i="1"/>
  <c r="C9" i="1"/>
  <c r="E22" i="1"/>
  <c r="F22" i="1" s="1"/>
  <c r="G22" i="1" s="1"/>
  <c r="K22" i="1" s="1"/>
  <c r="E23" i="1"/>
  <c r="F23" i="1" s="1"/>
  <c r="G23" i="1" s="1"/>
  <c r="J23" i="1" s="1"/>
  <c r="E24" i="1"/>
  <c r="F24" i="1"/>
  <c r="G24" i="1" s="1"/>
  <c r="K24" i="1" s="1"/>
  <c r="E25" i="1"/>
  <c r="F25" i="1" s="1"/>
  <c r="G25" i="1" s="1"/>
  <c r="J25" i="1" s="1"/>
  <c r="E27" i="1"/>
  <c r="F27" i="1"/>
  <c r="G27" i="1" s="1"/>
  <c r="J27" i="1" s="1"/>
  <c r="Q26" i="1"/>
  <c r="Q28" i="1"/>
  <c r="Q27" i="1"/>
  <c r="Q23" i="1"/>
  <c r="Q25" i="1"/>
  <c r="Q22" i="1"/>
  <c r="Q24" i="1"/>
  <c r="F16" i="1"/>
  <c r="C17" i="1"/>
  <c r="C12" i="1"/>
  <c r="C11" i="1"/>
  <c r="O21" i="1" l="1"/>
  <c r="O26" i="1"/>
  <c r="O22" i="1"/>
  <c r="O23" i="1"/>
  <c r="O24" i="1"/>
  <c r="O28" i="1"/>
  <c r="O25" i="1"/>
  <c r="C15" i="1"/>
  <c r="O2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<sst xmlns="http://schemas.openxmlformats.org/spreadsheetml/2006/main" count="61" uniqueCount="51">
  <si>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</si>
  <si>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</si>
  <si>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</si>
  <si>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</si>
  <si>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</si>
  <si>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</si>
  <si>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</si>
  <si>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</si>
  <si>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</si>
  <si>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</si>
  <si>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</si>
  <si>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</si>
  <si>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</si>
  <si>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</si>
  <si>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</si>
  <si>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</si>
  <si>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</si>
  <si>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</si>
  <si>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</si>
  <si>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</si>
  <si>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</si>
  <si>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</si>
  <si>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</si>
  <si>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</si>
  <si>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</si>
  <si>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</si>
  <si>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</si>
  <si>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</si>
  <si>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</si>
  <si>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</si>
  <si>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</si>
  <si>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</si>
  <si>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</si>
  <si>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</si>
  <si>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</si>
  <si>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</si>
  <si>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</si>
  <si>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</si>
  <si>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</si>
  <si>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6029</t>
  </si>
  <si>
    <t>II</t>
  </si>
  <si>
    <t>AF LMi / GSC 2512-0059</t>
  </si>
  <si>
    <t>EW</t>
  </si>
  <si>
    <t>IBVS 6048</t>
  </si>
  <si>
    <t>I</t>
  </si>
  <si>
    <t>IBVS 6149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</si>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</sst>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LMi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3F-46A2-9A0C-A22966EEAE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3F-46A2-9A0C-A22966EEAE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-4.2600000000675209E-2</c:v>
                </c:pt>
                <c:pt idx="4">
                  <c:v>-4.5799999999871943E-2</c:v>
                </c:pt>
                <c:pt idx="6">
                  <c:v>-4.3700000001990702E-2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3F-46A2-9A0C-A22966EEAE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-4.8899999994318932E-2</c:v>
                </c:pt>
                <c:pt idx="3">
                  <c:v>-4.3499999999767169E-2</c:v>
                </c:pt>
                <c:pt idx="5">
                  <c:v>-4.6580000001995359E-2</c:v>
                </c:pt>
                <c:pt idx="7">
                  <c:v>-4.6249999992141966E-2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3F-46A2-9A0C-A22966EEAE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3F-46A2-9A0C-A22966EEAE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3F-46A2-9A0C-A22966EEAE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5.9999999999999995E-4</c:v>
                  </c:pt>
                  <c:pt idx="2">
                    <c:v>8.5000000000000006E-3</c:v>
                  </c:pt>
                  <c:pt idx="3">
                    <c:v>5.9999999999999995E-4</c:v>
                  </c:pt>
                  <c:pt idx="4">
                    <c:v>7.3000000000000001E-3</c:v>
                  </c:pt>
                  <c:pt idx="5">
                    <c:v>1E-4</c:v>
                  </c:pt>
                  <c:pt idx="6">
                    <c:v>2.5000000000000001E-3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3F-46A2-9A0C-A22966EEAE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-1.7308802892805203E-3</c:v>
                </c:pt>
                <c:pt idx="1">
                  <c:v>-4.1885343592941764E-2</c:v>
                </c:pt>
                <c:pt idx="2">
                  <c:v>-4.2222225172515358E-2</c:v>
                </c:pt>
                <c:pt idx="3">
                  <c:v>-4.2358798785856008E-2</c:v>
                </c:pt>
                <c:pt idx="4">
                  <c:v>-4.238429252701293E-2</c:v>
                </c:pt>
                <c:pt idx="5">
                  <c:v>-4.8885196522027698E-2</c:v>
                </c:pt>
                <c:pt idx="6">
                  <c:v>-4.8923437133763077E-2</c:v>
                </c:pt>
                <c:pt idx="7">
                  <c:v>-4.8939825967363952E-2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3F-46A2-9A0C-A22966EEAE5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11025.5</c:v>
                </c:pt>
                <c:pt idx="2">
                  <c:v>11118</c:v>
                </c:pt>
                <c:pt idx="3">
                  <c:v>11155.5</c:v>
                </c:pt>
                <c:pt idx="4">
                  <c:v>11162.5</c:v>
                </c:pt>
                <c:pt idx="5">
                  <c:v>12947.5</c:v>
                </c:pt>
                <c:pt idx="6">
                  <c:v>12958</c:v>
                </c:pt>
                <c:pt idx="7">
                  <c:v>12962.5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3F-46A2-9A0C-A22966EEA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89424"/>
        <c:axId val="1"/>
      </c:scatterChart>
      <c:valAx>
        <c:axId val="71818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89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2806AF-C045-7A5C-8277-2DDE1BF35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s="3" customFormat="1" ht="12.95" customHeight="1" x14ac:dyDescent="0.2">
      <c r="A2" s="3" t="s">
        <v>23</v>
      </c>
      <c r="B2" s="3" t="s">
        <v>42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37</v>
      </c>
      <c r="D4" s="7" t="s">
        <v>37</v>
      </c>
    </row>
    <row r="5" spans="1:6" s="3" customFormat="1" ht="12.95" customHeight="1" thickTop="1" x14ac:dyDescent="0.2">
      <c r="A5" s="8" t="s">
        <v>28</v>
      </c>
      <c r="C5" s="9">
        <v>-9.5</v>
      </c>
      <c r="D5" s="3" t="s">
        <v>29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10">
        <v>51475.947999999997</v>
      </c>
      <c r="D7" s="11" t="s">
        <v>38</v>
      </c>
    </row>
    <row r="8" spans="1:6" s="3" customFormat="1" ht="12.95" customHeight="1" x14ac:dyDescent="0.2">
      <c r="A8" s="3" t="s">
        <v>3</v>
      </c>
      <c r="C8" s="12">
        <v>0.40660000000000002</v>
      </c>
      <c r="D8" s="13" t="s">
        <v>38</v>
      </c>
    </row>
    <row r="9" spans="1:6" s="3" customFormat="1" ht="12.95" customHeight="1" x14ac:dyDescent="0.2">
      <c r="A9" s="14" t="s">
        <v>32</v>
      </c>
      <c r="B9" s="15">
        <v>21</v>
      </c>
      <c r="C9" s="16" t="str">
        <f>"F"&amp;B9</f>
        <v>F21</v>
      </c>
      <c r="D9" s="17" t="str">
        <f>"G"&amp;B9</f>
        <v>G21</v>
      </c>
    </row>
    <row r="10" spans="1:6" s="3" customFormat="1" ht="12.95" customHeight="1" thickBot="1" x14ac:dyDescent="0.25">
      <c r="C10" s="18" t="s">
        <v>19</v>
      </c>
      <c r="D10" s="18" t="s">
        <v>20</v>
      </c>
    </row>
    <row r="11" spans="1:6" s="3" customFormat="1" ht="12.95" customHeight="1" x14ac:dyDescent="0.2">
      <c r="A11" s="3" t="s">
        <v>15</v>
      </c>
      <c r="C11" s="17">
        <f ca="1">INTERCEPT(INDIRECT($D$9):G991,INDIRECT($C$9):F991)</f>
        <v>-1.7308802892805203E-3</v>
      </c>
      <c r="D11" s="4"/>
    </row>
    <row r="12" spans="1:6" s="3" customFormat="1" ht="12.95" customHeight="1" x14ac:dyDescent="0.2">
      <c r="A12" s="3" t="s">
        <v>16</v>
      </c>
      <c r="C12" s="17">
        <f ca="1">SLOPE(INDIRECT($D$9):G991,INDIRECT($C$9):F991)</f>
        <v>-3.6419630224172369E-6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9" t="s">
        <v>17</v>
      </c>
      <c r="C15" s="20">
        <f ca="1">(C7+C11)+(C8+C12)*INT(MAX(F21:F3532))</f>
        <v>56746.24826199501</v>
      </c>
      <c r="E15" s="21" t="s">
        <v>34</v>
      </c>
      <c r="F15" s="9">
        <v>1</v>
      </c>
    </row>
    <row r="16" spans="1:6" s="3" customFormat="1" ht="12.95" customHeight="1" x14ac:dyDescent="0.2">
      <c r="A16" s="5" t="s">
        <v>4</v>
      </c>
      <c r="C16" s="22">
        <f ca="1">+C8+C12</f>
        <v>0.40659635803697758</v>
      </c>
      <c r="E16" s="21" t="s">
        <v>30</v>
      </c>
      <c r="F16" s="23">
        <f ca="1">NOW()+15018.5+$C$5/24</f>
        <v>60358.757581481477</v>
      </c>
    </row>
    <row r="17" spans="1:21" s="3" customFormat="1" ht="12.95" customHeight="1" thickBot="1" x14ac:dyDescent="0.25">
      <c r="A17" s="21" t="s">
        <v>27</v>
      </c>
      <c r="C17" s="3">
        <f>COUNT(C21:C2190)</f>
        <v>8</v>
      </c>
      <c r="E17" s="21" t="s">
        <v>35</v>
      </c>
      <c r="F17" s="23">
        <f ca="1">ROUND(2*(F16-$C$7)/$C$8,0)/2+F15</f>
        <v>21847.5</v>
      </c>
    </row>
    <row r="18" spans="1:21" s="3" customFormat="1" ht="12.95" customHeight="1" thickTop="1" thickBot="1" x14ac:dyDescent="0.25">
      <c r="A18" s="5" t="s">
        <v>5</v>
      </c>
      <c r="C18" s="24">
        <f ca="1">+C15</f>
        <v>56746.24826199501</v>
      </c>
      <c r="D18" s="25">
        <f ca="1">+C16</f>
        <v>0.40659635803697758</v>
      </c>
      <c r="E18" s="21" t="s">
        <v>36</v>
      </c>
      <c r="F18" s="17">
        <f ca="1">ROUND(2*(F16-$C$15)/$C$16,0)/2+F15</f>
        <v>8886</v>
      </c>
    </row>
    <row r="19" spans="1:21" s="3" customFormat="1" ht="12.95" customHeight="1" thickTop="1" x14ac:dyDescent="0.2">
      <c r="E19" s="21" t="s">
        <v>31</v>
      </c>
      <c r="F19" s="26">
        <f ca="1">+$C$15+$C$16*F18-15018.5-$C$5/24</f>
        <v>45341.159332844931</v>
      </c>
    </row>
    <row r="20" spans="1:21" s="3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7" t="s">
        <v>47</v>
      </c>
      <c r="I20" s="27" t="s">
        <v>48</v>
      </c>
      <c r="J20" s="27" t="s">
        <v>49</v>
      </c>
      <c r="K20" s="27" t="s">
        <v>50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8" t="s">
        <v>14</v>
      </c>
      <c r="U20" s="29" t="s">
        <v>33</v>
      </c>
    </row>
    <row r="21" spans="1:21" s="3" customFormat="1" ht="12.95" customHeight="1" x14ac:dyDescent="0.2">
      <c r="A21" s="33" t="str">
        <f>$D$7</f>
        <v>VSX</v>
      </c>
      <c r="B21" s="33"/>
      <c r="C21" s="35">
        <f>$C$7</f>
        <v>51475.947999999997</v>
      </c>
      <c r="D21" s="35"/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-1.7308802892805203E-3</v>
      </c>
      <c r="Q21" s="32">
        <f>+C21-15018.5</f>
        <v>36457.447999999997</v>
      </c>
    </row>
    <row r="22" spans="1:21" s="3" customFormat="1" ht="12.95" customHeight="1" x14ac:dyDescent="0.2">
      <c r="A22" s="30" t="s">
        <v>39</v>
      </c>
      <c r="B22" s="31" t="s">
        <v>40</v>
      </c>
      <c r="C22" s="30">
        <v>55958.867400000003</v>
      </c>
      <c r="D22" s="30">
        <v>5.9999999999999995E-4</v>
      </c>
      <c r="E22" s="3">
        <f>+(C22-C$7)/C$8</f>
        <v>11025.379734382701</v>
      </c>
      <c r="F22" s="3">
        <f>ROUND(2*E22,0)/2</f>
        <v>11025.5</v>
      </c>
      <c r="G22" s="3">
        <f>+C22-(C$7+F22*C$8)</f>
        <v>-4.8899999994318932E-2</v>
      </c>
      <c r="K22" s="3">
        <f>+G22</f>
        <v>-4.8899999994318932E-2</v>
      </c>
      <c r="O22" s="3">
        <f ca="1">+C$11+C$12*$F22</f>
        <v>-4.1885343592941764E-2</v>
      </c>
      <c r="Q22" s="32">
        <f>+C22-15018.5</f>
        <v>40940.367400000003</v>
      </c>
    </row>
    <row r="23" spans="1:21" s="3" customFormat="1" ht="12.95" customHeight="1" x14ac:dyDescent="0.2">
      <c r="A23" s="33" t="s">
        <v>43</v>
      </c>
      <c r="B23" s="34" t="s">
        <v>44</v>
      </c>
      <c r="C23" s="35">
        <v>55996.484199999999</v>
      </c>
      <c r="D23" s="35">
        <v>8.5000000000000006E-3</v>
      </c>
      <c r="E23" s="3">
        <f>+(C23-C$7)/C$8</f>
        <v>11117.895228726025</v>
      </c>
      <c r="F23" s="3">
        <f>ROUND(2*E23,0)/2</f>
        <v>11118</v>
      </c>
      <c r="G23" s="3">
        <f>+C23-(C$7+F23*C$8)</f>
        <v>-4.2600000000675209E-2</v>
      </c>
      <c r="J23" s="3">
        <f>+G23</f>
        <v>-4.2600000000675209E-2</v>
      </c>
      <c r="O23" s="3">
        <f ca="1">+C$11+C$12*$F23</f>
        <v>-4.2222225172515358E-2</v>
      </c>
      <c r="Q23" s="32">
        <f>+C23-15018.5</f>
        <v>40977.984199999999</v>
      </c>
    </row>
    <row r="24" spans="1:21" s="3" customFormat="1" ht="12.95" customHeight="1" x14ac:dyDescent="0.2">
      <c r="A24" s="35" t="s">
        <v>39</v>
      </c>
      <c r="B24" s="34" t="s">
        <v>40</v>
      </c>
      <c r="C24" s="35">
        <v>56011.730799999998</v>
      </c>
      <c r="D24" s="35">
        <v>5.9999999999999995E-4</v>
      </c>
      <c r="E24" s="3">
        <f>+(C24-C$7)/C$8</f>
        <v>11155.393015248403</v>
      </c>
      <c r="F24" s="3">
        <f>ROUND(2*E24,0)/2</f>
        <v>11155.5</v>
      </c>
      <c r="G24" s="3">
        <f>+C24-(C$7+F24*C$8)</f>
        <v>-4.3499999999767169E-2</v>
      </c>
      <c r="K24" s="3">
        <f>+G24</f>
        <v>-4.3499999999767169E-2</v>
      </c>
      <c r="O24" s="3">
        <f ca="1">+C$11+C$12*$F24</f>
        <v>-4.2358798785856008E-2</v>
      </c>
      <c r="Q24" s="32">
        <f>+C24-15018.5</f>
        <v>40993.230799999998</v>
      </c>
    </row>
    <row r="25" spans="1:21" s="3" customFormat="1" ht="12.95" customHeight="1" x14ac:dyDescent="0.2">
      <c r="A25" s="33" t="s">
        <v>43</v>
      </c>
      <c r="B25" s="34" t="s">
        <v>40</v>
      </c>
      <c r="C25" s="35">
        <v>56014.574699999997</v>
      </c>
      <c r="D25" s="35">
        <v>7.3000000000000001E-3</v>
      </c>
      <c r="E25" s="3">
        <f>+(C25-C$7)/C$8</f>
        <v>11162.387358583375</v>
      </c>
      <c r="F25" s="3">
        <f>ROUND(2*E25,0)/2</f>
        <v>11162.5</v>
      </c>
      <c r="G25" s="3">
        <f>+C25-(C$7+F25*C$8)</f>
        <v>-4.5799999999871943E-2</v>
      </c>
      <c r="J25" s="3">
        <f>+G25</f>
        <v>-4.5799999999871943E-2</v>
      </c>
      <c r="O25" s="3">
        <f ca="1">+C$11+C$12*$F25</f>
        <v>-4.238429252701293E-2</v>
      </c>
      <c r="Q25" s="32">
        <f>+C25-15018.5</f>
        <v>40996.074699999997</v>
      </c>
    </row>
    <row r="26" spans="1:21" s="3" customFormat="1" ht="12.95" customHeight="1" x14ac:dyDescent="0.2">
      <c r="A26" s="38" t="s">
        <v>46</v>
      </c>
      <c r="B26" s="39" t="s">
        <v>40</v>
      </c>
      <c r="C26" s="40">
        <v>56740.354919999998</v>
      </c>
      <c r="D26" s="40">
        <v>1E-4</v>
      </c>
      <c r="E26" s="3">
        <f>+(C26-C$7)/C$8</f>
        <v>12947.385440236107</v>
      </c>
      <c r="F26" s="3">
        <f>ROUND(2*E26,0)/2</f>
        <v>12947.5</v>
      </c>
      <c r="G26" s="3">
        <f>+C26-(C$7+F26*C$8)</f>
        <v>-4.6580000001995359E-2</v>
      </c>
      <c r="K26" s="3">
        <f>+G26</f>
        <v>-4.6580000001995359E-2</v>
      </c>
      <c r="O26" s="3">
        <f ca="1">+C$11+C$12*$F26</f>
        <v>-4.8885196522027698E-2</v>
      </c>
      <c r="Q26" s="32">
        <f>+C26-15018.5</f>
        <v>41721.854919999998</v>
      </c>
    </row>
    <row r="27" spans="1:21" s="3" customFormat="1" ht="12.95" customHeight="1" x14ac:dyDescent="0.2">
      <c r="A27" s="36" t="s">
        <v>45</v>
      </c>
      <c r="B27" s="37" t="s">
        <v>44</v>
      </c>
      <c r="C27" s="36">
        <v>56744.627099999998</v>
      </c>
      <c r="D27" s="36">
        <v>2.5000000000000001E-3</v>
      </c>
      <c r="E27" s="3">
        <f>+(C27-C$7)/C$8</f>
        <v>12957.892523364488</v>
      </c>
      <c r="F27" s="3">
        <f>ROUND(2*E27,0)/2</f>
        <v>12958</v>
      </c>
      <c r="G27" s="3">
        <f>+C27-(C$7+F27*C$8)</f>
        <v>-4.3700000001990702E-2</v>
      </c>
      <c r="J27" s="3">
        <f>+G27</f>
        <v>-4.3700000001990702E-2</v>
      </c>
      <c r="O27" s="3">
        <f ca="1">+C$11+C$12*$F27</f>
        <v>-4.8923437133763077E-2</v>
      </c>
      <c r="Q27" s="32">
        <f>+C27-15018.5</f>
        <v>41726.127099999998</v>
      </c>
    </row>
    <row r="28" spans="1:21" s="3" customFormat="1" ht="12.95" customHeight="1" x14ac:dyDescent="0.2">
      <c r="A28" s="38" t="s">
        <v>46</v>
      </c>
      <c r="B28" s="39" t="s">
        <v>40</v>
      </c>
      <c r="C28" s="40">
        <v>56746.454250000003</v>
      </c>
      <c r="D28" s="40">
        <v>2.9999999999999997E-4</v>
      </c>
      <c r="E28" s="3">
        <f>+(C28-C$7)/C$8</f>
        <v>12962.386251844579</v>
      </c>
      <c r="F28" s="3">
        <f>ROUND(2*E28,0)/2</f>
        <v>12962.5</v>
      </c>
      <c r="G28" s="3">
        <f>+C28-(C$7+F28*C$8)</f>
        <v>-4.6249999992141966E-2</v>
      </c>
      <c r="K28" s="3">
        <f>+G28</f>
        <v>-4.6249999992141966E-2</v>
      </c>
      <c r="O28" s="3">
        <f ca="1">+C$11+C$12*$F28</f>
        <v>-4.8939825967363952E-2</v>
      </c>
      <c r="Q28" s="32">
        <f>+C28-15018.5</f>
        <v>41727.954250000003</v>
      </c>
    </row>
    <row r="29" spans="1:21" s="3" customFormat="1" ht="12.95" customHeight="1" x14ac:dyDescent="0.2">
      <c r="C29" s="13"/>
      <c r="D29" s="13"/>
      <c r="Q29" s="32"/>
    </row>
    <row r="30" spans="1:21" s="3" customFormat="1" ht="12.95" customHeight="1" x14ac:dyDescent="0.2">
      <c r="C30" s="13"/>
      <c r="D30" s="13"/>
      <c r="Q30" s="32"/>
    </row>
    <row r="31" spans="1:21" s="3" customFormat="1" ht="12.95" customHeight="1" x14ac:dyDescent="0.2">
      <c r="C31" s="13"/>
      <c r="D31" s="13"/>
      <c r="Q31" s="32"/>
    </row>
    <row r="32" spans="1:21" s="3" customFormat="1" ht="12.95" customHeight="1" x14ac:dyDescent="0.2">
      <c r="C32" s="13"/>
      <c r="D32" s="13"/>
      <c r="Q32" s="32"/>
    </row>
    <row r="33" spans="3:4" s="3" customFormat="1" ht="12.95" customHeight="1" x14ac:dyDescent="0.2">
      <c r="C33" s="13"/>
      <c r="D33" s="13"/>
    </row>
    <row r="34" spans="3:4" s="3" customFormat="1" ht="12.95" customHeight="1" x14ac:dyDescent="0.2">
      <c r="C34" s="13"/>
      <c r="D34" s="13"/>
    </row>
    <row r="35" spans="3:4" s="3" customFormat="1" ht="12.95" customHeight="1" x14ac:dyDescent="0.2">
      <c r="C35" s="13"/>
      <c r="D35" s="13"/>
    </row>
    <row r="36" spans="3:4" s="3" customFormat="1" ht="12.95" customHeight="1" x14ac:dyDescent="0.2">
      <c r="C36" s="13"/>
      <c r="D36" s="13"/>
    </row>
    <row r="37" spans="3:4" s="3" customFormat="1" ht="12.95" customHeight="1" x14ac:dyDescent="0.2">
      <c r="C37" s="13"/>
      <c r="D37" s="13"/>
    </row>
    <row r="38" spans="3:4" s="3" customFormat="1" ht="12.95" customHeight="1" x14ac:dyDescent="0.2">
      <c r="C38" s="13"/>
      <c r="D38" s="13"/>
    </row>
    <row r="39" spans="3:4" s="3" customFormat="1" ht="12.95" customHeight="1" x14ac:dyDescent="0.2">
      <c r="C39" s="13"/>
      <c r="D39" s="13"/>
    </row>
    <row r="40" spans="3:4" s="3" customFormat="1" ht="12.95" customHeight="1" x14ac:dyDescent="0.2">
      <c r="C40" s="13"/>
      <c r="D40" s="13"/>
    </row>
    <row r="41" spans="3:4" s="3" customFormat="1" ht="12.95" customHeight="1" x14ac:dyDescent="0.2">
      <c r="C41" s="13"/>
      <c r="D41" s="13"/>
    </row>
    <row r="42" spans="3:4" s="3" customFormat="1" ht="12.95" customHeight="1" x14ac:dyDescent="0.2">
      <c r="C42" s="13"/>
      <c r="D42" s="13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R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2024-02-18T05:10:55Z</dcterms:modified>
</cp:coreProperties>
</file>