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9DE73826-D775-42B4-8246-14B8FCFEFF3F}" xr6:coauthVersionLast="47" xr6:coauthVersionMax="47" xr10:uidLastSave="{00000000-0000-0000-0000-000000000000}"/>
  <bookViews>
    <workbookView xWindow="14520" yWindow="63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<sst xmlns="http://schemas.openxmlformats.org/spreadsheetml/2006/main" count="56" uniqueCount="53">
  <si>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</si>
  <si>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</si>
  <si>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</si>
  <si>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</si>
  <si>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</si>
  <si>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</si>
  <si>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</si>
  <si>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</si>
  <si>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</si>
  <si>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</si>
  <si>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</si>
  <si>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</si>
  <si>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</si>
  <si>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</si>
  <si>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</si>
  <si>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</si>
  <si>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</si>
  <si>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</si>
  <si>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</si>
  <si>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</si>
  <si>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</si>
  <si>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</si>
  <si>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</si>
  <si>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</si>
  <si>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</si>
  <si>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</si>
  <si>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</si>
  <si>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</si>
  <si>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</si>
  <si>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</si>
  <si>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</si>
  <si>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</si>
  <si>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</si>
  <si>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</si>
  <si>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</si>
  <si>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</si>
  <si>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</si>
  <si>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</si>
  <si>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</si>
  <si>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</si>
  <si>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</si>
  <si>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</si>
  <si>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</si>
  <si>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</si>
  <si>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</si>
  <si>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ZTF J221404.54+540628.6 Lac</t>
  </si>
  <si>
    <t>BAV102 Feb 2025</t>
  </si>
  <si>
    <t>I</t>
  </si>
  <si>
    <t>EW</t>
  </si>
  <si>
    <t>VSX</t>
  </si>
  <si>
    <t>15.990 (0.487)</t>
  </si>
  <si>
    <t>Mag r</t>
  </si>
  <si>
    <t>VSX : Detail for ZTF J221404.54+540628.6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</si>
</sst>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J221404.54+540628.6 Lac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3737797163843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-9.0143999987049028E-3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-9.0143999987049028E-3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-5376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J221404.54+540628.6 Lac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-9.0143999987049028E-3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-9.0143999987049028E-3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-5376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571499</xdr:colOff>
      <xdr:row>0</xdr:row>
      <xdr:rowOff>9525</xdr:rowOff>
    </xdr:from>
    <xdr:to>
      <xdr:col>26</xdr:col>
      <xdr:colOff>523874</xdr:colOff>
      <xdr:row>18</xdr:row>
      <xdr:rowOff>142875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1553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8" sqref="E7:E8"/>
    </sheetView>
  </sheetViews>
  <sheetFormatPr defaultColWidth="10.28515625" defaultRowHeight="12.95" customHeight="1" x14ac:dyDescent="0.2"/>
  <cols>
    <col min="1" max="1" width="16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58378.785100000001</v>
      </c>
      <c r="D7" s="13" t="s">
        <v>49</v>
      </c>
    </row>
    <row r="8" spans="1:15" ht="12.95" customHeight="1" x14ac:dyDescent="0.2">
      <c r="A8" s="20" t="s">
        <v>3</v>
      </c>
      <c r="C8" s="28">
        <v>0.26868560000000002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1.6767857140448108E-6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60840.701586574069</v>
      </c>
    </row>
    <row r="15" spans="1:15" ht="12.95" customHeight="1" x14ac:dyDescent="0.2">
      <c r="A15" s="17" t="s">
        <v>17</v>
      </c>
      <c r="C15" s="18">
        <f ca="1">(C7+C11)+(C8+C12)*INT(MAX(F21:F3533))</f>
        <v>58378.785100000001</v>
      </c>
      <c r="E15" s="37" t="s">
        <v>33</v>
      </c>
      <c r="F15" s="39">
        <f ca="1">ROUND(2*(F14-$C$7)/$C$8,0)/2+F13</f>
        <v>9164</v>
      </c>
    </row>
    <row r="16" spans="1:15" ht="12.95" customHeight="1" x14ac:dyDescent="0.2">
      <c r="A16" s="17" t="s">
        <v>4</v>
      </c>
      <c r="C16" s="18">
        <f ca="1">+C8+C12</f>
        <v>0.26868727678571408</v>
      </c>
      <c r="E16" s="37" t="s">
        <v>34</v>
      </c>
      <c r="F16" s="39">
        <f ca="1">ROUND(2*(F14-$C$15)/$C$16,0)/2+F13</f>
        <v>9164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45822.931137797619</v>
      </c>
    </row>
    <row r="18" spans="1:21" ht="12.95" customHeight="1" thickTop="1" thickBot="1" x14ac:dyDescent="0.25">
      <c r="A18" s="17" t="s">
        <v>5</v>
      </c>
      <c r="C18" s="24">
        <f ca="1">+C15</f>
        <v>58378.785100000001</v>
      </c>
      <c r="D18" s="25">
        <f ca="1">+C16</f>
        <v>0.26868727678571408</v>
      </c>
      <c r="E18" s="42" t="s">
        <v>44</v>
      </c>
      <c r="F18" s="41">
        <f ca="1">+($C$15+$C$16*$F$16)-($C$16/2)-15018.5-$C$5/24</f>
        <v>45822.796794159229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58378.785100000001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43360.285100000001</v>
      </c>
    </row>
    <row r="22" spans="1:21" ht="12.95" customHeight="1" x14ac:dyDescent="0.2">
      <c r="A22" s="45" t="s">
        <v>46</v>
      </c>
      <c r="B22" s="46" t="s">
        <v>47</v>
      </c>
      <c r="C22" s="48">
        <v>56934.3223</v>
      </c>
      <c r="D22" s="47">
        <v>4.8999999999999998E-3</v>
      </c>
      <c r="E22" s="20">
        <f>+(C22-C$7)/C$8</f>
        <v>-5376.033549993007</v>
      </c>
      <c r="F22" s="20">
        <f>ROUND(2*E22,0)/2</f>
        <v>-5376</v>
      </c>
      <c r="G22" s="20">
        <f>+C22-(C$7+F22*C$8)</f>
        <v>-9.0143999987049028E-3</v>
      </c>
      <c r="K22" s="20">
        <f>+G22</f>
        <v>-9.0143999987049028E-3</v>
      </c>
      <c r="O22" s="20">
        <f ca="1">+C$11+C$12*$F22</f>
        <v>-9.0143999987049028E-3</v>
      </c>
      <c r="Q22" s="26">
        <f>+C22-15018.5</f>
        <v>41915.8223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2155348" xr:uid="{EB015884-15CC-49E9-A81F-CA13241A36F3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2025-06-14T04:50:17Z</dcterms:modified>
</cp:coreProperties>
</file>