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41FE8DF8-3FD9-4E46-8EE2-0A5504CE70C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/>
  <c r="G25" i="1" s="1"/>
  <c r="K25" i="1" s="1"/>
  <c r="Q25" i="1"/>
  <c r="E24" i="1"/>
  <c r="F24" i="1"/>
  <c r="G24" i="1"/>
  <c r="K24" i="1"/>
  <c r="E23" i="1"/>
  <c r="F23" i="1"/>
  <c r="G23" i="1"/>
  <c r="K23" i="1"/>
  <c r="E22" i="1"/>
  <c r="F22" i="1"/>
  <c r="G22" i="1"/>
  <c r="J22" i="1"/>
  <c r="D9" i="1"/>
  <c r="C9" i="1"/>
  <c r="Q24" i="1"/>
  <c r="Q22" i="1"/>
  <c r="Q23" i="1"/>
  <c r="A21" i="1"/>
  <c r="C21" i="1"/>
  <c r="E21" i="1"/>
  <c r="F21" i="1"/>
  <c r="F16" i="1"/>
  <c r="C17" i="1"/>
  <c r="Q21" i="1"/>
  <c r="G21" i="1"/>
  <c r="I21" i="1"/>
  <c r="C11" i="1"/>
  <c r="C12" i="1"/>
  <c r="O25" i="1" l="1"/>
  <c r="C16" i="1"/>
  <c r="D18" i="1" s="1"/>
  <c r="C15" i="1"/>
  <c r="O24" i="1"/>
  <c r="O23" i="1"/>
  <c r="O22" i="1"/>
  <c r="O21" i="1"/>
  <c r="F17" i="1"/>
  <c r="C18" i="1" l="1"/>
  <c r="F18" i="1"/>
  <c r="F19" i="1" s="1"/>
</calcChain>
</file>

<file path=xl/sharedStrings.xml><?xml version="1.0" encoding="utf-8"?>
<sst xmlns="http://schemas.openxmlformats.org/spreadsheetml/2006/main" count="57" uniqueCount="51">
  <si>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</si>
  <si>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</si>
  <si>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</si>
  <si>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</si>
  <si>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</si>
  <si>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</si>
  <si>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</si>
  <si>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</si>
  <si>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</si>
  <si>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</si>
  <si>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</si>
  <si>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</si>
  <si>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</si>
  <si>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</si>
  <si>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</si>
  <si>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</si>
  <si>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</si>
  <si>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</si>
  <si>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</si>
  <si>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</si>
  <si>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</si>
  <si>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</si>
  <si>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</si>
  <si>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</si>
  <si>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</si>
  <si>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</si>
  <si>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</si>
  <si>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</si>
  <si>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</si>
  <si>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</si>
  <si>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</si>
  <si>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</si>
  <si>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</si>
  <si>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</si>
  <si>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</si>
  <si>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</si>
  <si>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</si>
  <si>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</si>
  <si>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AI Lac</t>
  </si>
  <si>
    <t>AI Lac / GSC 3632-1933</t>
  </si>
  <si>
    <t>EA</t>
  </si>
  <si>
    <t>Malkov</t>
  </si>
  <si>
    <t>IBVS 6070</t>
  </si>
  <si>
    <t>I</t>
  </si>
  <si>
    <t>IBVS 6152</t>
  </si>
  <si>
    <t>G3632-1933</t>
  </si>
  <si>
    <t>IBVS 6196</t>
  </si>
  <si>
    <t>pg</t>
  </si>
  <si>
    <t>vis</t>
  </si>
  <si>
    <t>PE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</si>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</sst>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8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" applyNumberFormat="0" applyAlignment="0" applyProtection="0"/>
    <xf numFmtId="0" fontId="19" fillId="21" borderId="2" applyNumberFormat="0" applyAlignment="0" applyProtection="0"/>
    <xf numFmtId="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0" fillId="0" borderId="0" applyNumberFormat="0" applyFill="0" applyBorder="0" applyAlignment="0" applyProtection="0"/>
    <xf numFmtId="2" fontId="30" fillId="0" borderId="0" applyFont="0" applyFill="0" applyBorder="0" applyAlignment="0" applyProtection="0"/>
    <xf numFmtId="0" fontId="21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1" applyNumberFormat="0" applyAlignment="0" applyProtection="0"/>
    <xf numFmtId="0" fontId="24" fillId="0" borderId="4" applyNumberFormat="0" applyFill="0" applyAlignment="0" applyProtection="0"/>
    <xf numFmtId="0" fontId="25" fillId="22" borderId="0" applyNumberFormat="0" applyBorder="0" applyAlignment="0" applyProtection="0"/>
    <xf numFmtId="0" fontId="15" fillId="0" borderId="0"/>
    <xf numFmtId="0" fontId="15" fillId="23" borderId="5" applyNumberFormat="0" applyFont="0" applyAlignment="0" applyProtection="0"/>
    <xf numFmtId="0" fontId="26" fillId="20" borderId="6" applyNumberFormat="0" applyAlignment="0" applyProtection="0"/>
    <xf numFmtId="0" fontId="27" fillId="0" borderId="0" applyNumberFormat="0" applyFill="0" applyBorder="0" applyAlignment="0" applyProtection="0"/>
    <xf numFmtId="0" fontId="30" fillId="0" borderId="7" applyNumberFormat="0" applyFont="0" applyFill="0" applyAlignment="0" applyProtection="0"/>
    <xf numFmtId="0" fontId="28" fillId="0" borderId="0" applyNumberFormat="0" applyFill="0" applyBorder="0" applyAlignment="0" applyProtection="0"/>
  </cellStyleXfs>
  <cellXfs count="4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5" fillId="0" borderId="0" xfId="0" applyFont="1" applyAlignment="1"/>
    <xf numFmtId="0" fontId="5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9" fillId="0" borderId="0" xfId="0" applyFont="1" applyAlignment="1">
      <alignment horizontal="left"/>
    </xf>
    <xf numFmtId="0" fontId="7" fillId="24" borderId="0" xfId="0" applyFont="1" applyFill="1" applyAlignment="1"/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wrapText="1"/>
    </xf>
    <xf numFmtId="0" fontId="14" fillId="0" borderId="0" xfId="0" applyFont="1" applyAlignment="1"/>
    <xf numFmtId="0" fontId="29" fillId="0" borderId="0" xfId="41" applyFont="1" applyAlignment="1">
      <alignment wrapText="1"/>
    </xf>
    <xf numFmtId="0" fontId="29" fillId="0" borderId="0" xfId="41" applyFont="1" applyAlignment="1">
      <alignment horizontal="center" wrapText="1"/>
    </xf>
    <xf numFmtId="0" fontId="29" fillId="0" borderId="0" xfId="41" applyFont="1" applyAlignment="1">
      <alignment horizontal="left" wrapText="1"/>
    </xf>
    <xf numFmtId="0" fontId="29" fillId="0" borderId="0" xfId="41" applyNumberFormat="1" applyFont="1" applyAlignment="1">
      <alignment horizontal="left" wrapText="1"/>
    </xf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AI Lac - O-C Diagr.</a:t>
            </a:r>
          </a:p>
        </c:rich>
      </c:tx>
      <c:layout>
        <c:manualLayout>
          <c:xMode val="edge"/>
          <c:yMode val="edge"/>
          <c:x val="0.3924812030075188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285714285714286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2.3999999999999998E-3</c:v>
                  </c:pt>
                  <c:pt idx="2">
                    <c:v>6.9999999999999999E-4</c:v>
                  </c:pt>
                  <c:pt idx="3">
                    <c:v>5.0000000000000001E-4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2.3999999999999998E-3</c:v>
                  </c:pt>
                  <c:pt idx="2">
                    <c:v>6.9999999999999999E-4</c:v>
                  </c:pt>
                  <c:pt idx="3">
                    <c:v>5.0000000000000001E-4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11175</c:v>
                </c:pt>
                <c:pt idx="2">
                  <c:v>11186</c:v>
                </c:pt>
                <c:pt idx="3">
                  <c:v>11457</c:v>
                </c:pt>
                <c:pt idx="4">
                  <c:v>11676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0E5-4E36-A38B-CD9FC104C86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2.3999999999999998E-3</c:v>
                  </c:pt>
                  <c:pt idx="2">
                    <c:v>6.9999999999999999E-4</c:v>
                  </c:pt>
                  <c:pt idx="3">
                    <c:v>5.0000000000000001E-4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2.3999999999999998E-3</c:v>
                  </c:pt>
                  <c:pt idx="2">
                    <c:v>6.9999999999999999E-4</c:v>
                  </c:pt>
                  <c:pt idx="3">
                    <c:v>5.0000000000000001E-4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11175</c:v>
                </c:pt>
                <c:pt idx="2">
                  <c:v>11186</c:v>
                </c:pt>
                <c:pt idx="3">
                  <c:v>11457</c:v>
                </c:pt>
                <c:pt idx="4">
                  <c:v>11676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0E5-4E36-A38B-CD9FC104C86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2.3999999999999998E-3</c:v>
                  </c:pt>
                  <c:pt idx="2">
                    <c:v>6.9999999999999999E-4</c:v>
                  </c:pt>
                  <c:pt idx="3">
                    <c:v>5.0000000000000001E-4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2.3999999999999998E-3</c:v>
                  </c:pt>
                  <c:pt idx="2">
                    <c:v>6.9999999999999999E-4</c:v>
                  </c:pt>
                  <c:pt idx="3">
                    <c:v>5.0000000000000001E-4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11175</c:v>
                </c:pt>
                <c:pt idx="2">
                  <c:v>11186</c:v>
                </c:pt>
                <c:pt idx="3">
                  <c:v>11457</c:v>
                </c:pt>
                <c:pt idx="4">
                  <c:v>11676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-0.98790000000735745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0E5-4E36-A38B-CD9FC104C86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2.3999999999999998E-3</c:v>
                  </c:pt>
                  <c:pt idx="2">
                    <c:v>6.9999999999999999E-4</c:v>
                  </c:pt>
                  <c:pt idx="3">
                    <c:v>5.0000000000000001E-4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2.3999999999999998E-3</c:v>
                  </c:pt>
                  <c:pt idx="2">
                    <c:v>6.9999999999999999E-4</c:v>
                  </c:pt>
                  <c:pt idx="3">
                    <c:v>5.0000000000000001E-4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11175</c:v>
                </c:pt>
                <c:pt idx="2">
                  <c:v>11186</c:v>
                </c:pt>
                <c:pt idx="3">
                  <c:v>11457</c:v>
                </c:pt>
                <c:pt idx="4">
                  <c:v>11676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-0.98872000000119442</c:v>
                </c:pt>
                <c:pt idx="3">
                  <c:v>-1.0139400000043679</c:v>
                </c:pt>
                <c:pt idx="4">
                  <c:v>-1.0368200000011711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0E5-4E36-A38B-CD9FC104C86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2.3999999999999998E-3</c:v>
                  </c:pt>
                  <c:pt idx="2">
                    <c:v>6.9999999999999999E-4</c:v>
                  </c:pt>
                  <c:pt idx="3">
                    <c:v>5.0000000000000001E-4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2.3999999999999998E-3</c:v>
                  </c:pt>
                  <c:pt idx="2">
                    <c:v>6.9999999999999999E-4</c:v>
                  </c:pt>
                  <c:pt idx="3">
                    <c:v>5.0000000000000001E-4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11175</c:v>
                </c:pt>
                <c:pt idx="2">
                  <c:v>11186</c:v>
                </c:pt>
                <c:pt idx="3">
                  <c:v>11457</c:v>
                </c:pt>
                <c:pt idx="4">
                  <c:v>11676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0E5-4E36-A38B-CD9FC104C86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2.3999999999999998E-3</c:v>
                  </c:pt>
                  <c:pt idx="2">
                    <c:v>6.9999999999999999E-4</c:v>
                  </c:pt>
                  <c:pt idx="3">
                    <c:v>5.0000000000000001E-4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2.3999999999999998E-3</c:v>
                  </c:pt>
                  <c:pt idx="2">
                    <c:v>6.9999999999999999E-4</c:v>
                  </c:pt>
                  <c:pt idx="3">
                    <c:v>5.0000000000000001E-4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11175</c:v>
                </c:pt>
                <c:pt idx="2">
                  <c:v>11186</c:v>
                </c:pt>
                <c:pt idx="3">
                  <c:v>11457</c:v>
                </c:pt>
                <c:pt idx="4">
                  <c:v>11676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0E5-4E36-A38B-CD9FC104C86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2.3999999999999998E-3</c:v>
                  </c:pt>
                  <c:pt idx="2">
                    <c:v>6.9999999999999999E-4</c:v>
                  </c:pt>
                  <c:pt idx="3">
                    <c:v>5.0000000000000001E-4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2.3999999999999998E-3</c:v>
                  </c:pt>
                  <c:pt idx="2">
                    <c:v>6.9999999999999999E-4</c:v>
                  </c:pt>
                  <c:pt idx="3">
                    <c:v>5.0000000000000001E-4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11175</c:v>
                </c:pt>
                <c:pt idx="2">
                  <c:v>11186</c:v>
                </c:pt>
                <c:pt idx="3">
                  <c:v>11457</c:v>
                </c:pt>
                <c:pt idx="4">
                  <c:v>11676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0E5-4E36-A38B-CD9FC104C86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11175</c:v>
                </c:pt>
                <c:pt idx="2">
                  <c:v>11186</c:v>
                </c:pt>
                <c:pt idx="3">
                  <c:v>11457</c:v>
                </c:pt>
                <c:pt idx="4">
                  <c:v>11676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9.8639060654138966E-2</c:v>
                </c:pt>
                <c:pt idx="1">
                  <c:v>-0.9875511514924622</c:v>
                </c:pt>
                <c:pt idx="2">
                  <c:v>-0.98862033201448574</c:v>
                </c:pt>
                <c:pt idx="3">
                  <c:v>-1.0149610521479739</c:v>
                </c:pt>
                <c:pt idx="4">
                  <c:v>-1.036247464359169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0E5-4E36-A38B-CD9FC104C86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11175</c:v>
                </c:pt>
                <c:pt idx="2">
                  <c:v>11186</c:v>
                </c:pt>
                <c:pt idx="3">
                  <c:v>11457</c:v>
                </c:pt>
                <c:pt idx="4">
                  <c:v>11676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0E5-4E36-A38B-CD9FC104C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7612728"/>
        <c:axId val="1"/>
      </c:scatterChart>
      <c:valAx>
        <c:axId val="5376127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76127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786E50E4-84D5-E620-698F-99C26A4AB7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39</v>
      </c>
    </row>
    <row r="2" spans="1:6" x14ac:dyDescent="0.2">
      <c r="A2" t="s">
        <v>23</v>
      </c>
      <c r="B2" t="s">
        <v>40</v>
      </c>
      <c r="C2" s="3"/>
      <c r="D2" s="3"/>
      <c r="E2" s="10" t="s">
        <v>38</v>
      </c>
      <c r="F2" t="s">
        <v>45</v>
      </c>
    </row>
    <row r="3" spans="1:6" ht="13.5" thickBot="1" x14ac:dyDescent="0.25"/>
    <row r="4" spans="1:6" ht="14.25" thickTop="1" thickBot="1" x14ac:dyDescent="0.25">
      <c r="A4" s="5" t="s">
        <v>0</v>
      </c>
      <c r="C4" s="27" t="s">
        <v>37</v>
      </c>
      <c r="D4" s="28" t="s">
        <v>37</v>
      </c>
    </row>
    <row r="5" spans="1:6" ht="13.5" thickTop="1" x14ac:dyDescent="0.2">
      <c r="A5" s="9" t="s">
        <v>28</v>
      </c>
      <c r="B5" s="10"/>
      <c r="C5" s="11">
        <v>-9.5</v>
      </c>
      <c r="D5" s="10" t="s">
        <v>29</v>
      </c>
    </row>
    <row r="6" spans="1:6" x14ac:dyDescent="0.2">
      <c r="A6" s="5" t="s">
        <v>1</v>
      </c>
    </row>
    <row r="7" spans="1:6" x14ac:dyDescent="0.2">
      <c r="A7" t="s">
        <v>2</v>
      </c>
      <c r="C7" s="40">
        <v>24775.51</v>
      </c>
      <c r="D7" s="29" t="s">
        <v>41</v>
      </c>
    </row>
    <row r="8" spans="1:6" x14ac:dyDescent="0.2">
      <c r="A8" t="s">
        <v>3</v>
      </c>
      <c r="C8" s="40">
        <v>2.8083200000000001</v>
      </c>
      <c r="D8" s="29" t="s">
        <v>41</v>
      </c>
    </row>
    <row r="9" spans="1:6" x14ac:dyDescent="0.2">
      <c r="A9" s="24" t="s">
        <v>32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6" x14ac:dyDescent="0.2">
      <c r="A11" s="10" t="s">
        <v>15</v>
      </c>
      <c r="B11" s="10"/>
      <c r="C11" s="21">
        <f ca="1">INTERCEPT(INDIRECT($D$9):G992,INDIRECT($C$9):F992)</f>
        <v>9.8639060654138966E-2</v>
      </c>
      <c r="D11" s="3"/>
      <c r="E11" s="10"/>
    </row>
    <row r="12" spans="1:6" x14ac:dyDescent="0.2">
      <c r="A12" s="10" t="s">
        <v>16</v>
      </c>
      <c r="B12" s="10"/>
      <c r="C12" s="21">
        <f ca="1">SLOPE(INDIRECT($D$9):G992,INDIRECT($C$9):F992)</f>
        <v>-9.7198229274863648E-5</v>
      </c>
      <c r="D12" s="3"/>
      <c r="E12" s="10"/>
    </row>
    <row r="13" spans="1:6" x14ac:dyDescent="0.2">
      <c r="A13" s="10" t="s">
        <v>18</v>
      </c>
      <c r="B13" s="10"/>
      <c r="C13" s="3" t="s">
        <v>13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(C7+C11)+(C8+C12)*INT(MAX(F21:F3533))</f>
        <v>57564.418072535642</v>
      </c>
      <c r="E15" s="14" t="s">
        <v>34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2.8082228017707251</v>
      </c>
      <c r="E16" s="14" t="s">
        <v>30</v>
      </c>
      <c r="F16" s="15">
        <f ca="1">NOW()+15018.5+$C$5/24</f>
        <v>60356.72796157407</v>
      </c>
    </row>
    <row r="17" spans="1:21" ht="13.5" thickBot="1" x14ac:dyDescent="0.25">
      <c r="A17" s="14" t="s">
        <v>27</v>
      </c>
      <c r="B17" s="10"/>
      <c r="C17" s="10">
        <f>COUNT(C21:C2191)</f>
        <v>5</v>
      </c>
      <c r="E17" s="14" t="s">
        <v>35</v>
      </c>
      <c r="F17" s="15">
        <f ca="1">ROUND(2*(F16-$C$7)/$C$8,0)/2+F15</f>
        <v>12671</v>
      </c>
    </row>
    <row r="18" spans="1:21" ht="14.25" thickTop="1" thickBot="1" x14ac:dyDescent="0.25">
      <c r="A18" s="16" t="s">
        <v>5</v>
      </c>
      <c r="B18" s="10"/>
      <c r="C18" s="19">
        <f ca="1">+C15</f>
        <v>57564.418072535642</v>
      </c>
      <c r="D18" s="20">
        <f ca="1">+C16</f>
        <v>2.8082228017707251</v>
      </c>
      <c r="E18" s="14" t="s">
        <v>36</v>
      </c>
      <c r="F18" s="23">
        <f ca="1">ROUND(2*(F16-$C$15)/$C$16,0)/2+F15</f>
        <v>995.5</v>
      </c>
    </row>
    <row r="19" spans="1:21" ht="13.5" thickTop="1" x14ac:dyDescent="0.2">
      <c r="E19" s="14" t="s">
        <v>31</v>
      </c>
      <c r="F19" s="18">
        <f ca="1">+$C$15+$C$16*F18-15018.5-$C$5/24</f>
        <v>45341.899705031734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47</v>
      </c>
      <c r="I20" s="7" t="s">
        <v>48</v>
      </c>
      <c r="J20" s="7" t="s">
        <v>49</v>
      </c>
      <c r="K20" s="7" t="s">
        <v>50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tr">
        <f>D7</f>
        <v>Malkov</v>
      </c>
      <c r="C21" s="8">
        <f>C$7</f>
        <v>24775.51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9.8639060654138966E-2</v>
      </c>
      <c r="Q21" s="2">
        <f>+C21-15018.5</f>
        <v>9757.0099999999984</v>
      </c>
    </row>
    <row r="22" spans="1:21" x14ac:dyDescent="0.2">
      <c r="A22" s="31" t="s">
        <v>42</v>
      </c>
      <c r="B22" s="32" t="s">
        <v>43</v>
      </c>
      <c r="C22" s="33">
        <v>56157.498099999997</v>
      </c>
      <c r="D22" s="33">
        <v>2.3999999999999998E-3</v>
      </c>
      <c r="E22">
        <f>+(C22-C$7)/C$8</f>
        <v>11174.648223849134</v>
      </c>
      <c r="F22" s="30">
        <f>ROUND(2*E22,0)/2+0.5</f>
        <v>11175</v>
      </c>
      <c r="G22">
        <f>+C22-(C$7+F22*C$8)</f>
        <v>-0.98790000000735745</v>
      </c>
      <c r="J22">
        <f>+G22</f>
        <v>-0.98790000000735745</v>
      </c>
      <c r="O22">
        <f ca="1">+C$11+C$12*$F22</f>
        <v>-0.9875511514924622</v>
      </c>
      <c r="Q22" s="2">
        <f>+C22-15018.5</f>
        <v>41138.998099999997</v>
      </c>
    </row>
    <row r="23" spans="1:21" x14ac:dyDescent="0.2">
      <c r="A23" s="31" t="s">
        <v>42</v>
      </c>
      <c r="B23" s="32" t="s">
        <v>43</v>
      </c>
      <c r="C23" s="33">
        <v>56188.388800000001</v>
      </c>
      <c r="D23" s="33">
        <v>6.9999999999999999E-4</v>
      </c>
      <c r="E23">
        <f>+(C23-C$7)/C$8</f>
        <v>11185.647931859618</v>
      </c>
      <c r="F23" s="30">
        <f>ROUND(2*E23,0)/2+0.5</f>
        <v>11186</v>
      </c>
      <c r="G23">
        <f>+C23-(C$7+F23*C$8)</f>
        <v>-0.98872000000119442</v>
      </c>
      <c r="K23">
        <f>+G23</f>
        <v>-0.98872000000119442</v>
      </c>
      <c r="O23">
        <f ca="1">+C$11+C$12*$F23</f>
        <v>-0.98862033201448574</v>
      </c>
      <c r="Q23" s="2">
        <f>+C23-15018.5</f>
        <v>41169.888800000001</v>
      </c>
    </row>
    <row r="24" spans="1:21" x14ac:dyDescent="0.2">
      <c r="A24" s="34" t="s">
        <v>44</v>
      </c>
      <c r="B24" s="32"/>
      <c r="C24" s="34">
        <v>56949.418299999998</v>
      </c>
      <c r="D24" s="34">
        <v>5.0000000000000001E-4</v>
      </c>
      <c r="E24">
        <f>+(C24-C$7)/C$8</f>
        <v>11456.638951401548</v>
      </c>
      <c r="F24" s="30">
        <f>ROUND(2*E24,0)/2+0.5</f>
        <v>11457</v>
      </c>
      <c r="G24">
        <f>+C24-(C$7+F24*C$8)</f>
        <v>-1.0139400000043679</v>
      </c>
      <c r="K24">
        <f>+G24</f>
        <v>-1.0139400000043679</v>
      </c>
      <c r="O24">
        <f ca="1">+C$11+C$12*$F24</f>
        <v>-1.0149610521479739</v>
      </c>
      <c r="Q24" s="2">
        <f>+C24-15018.5</f>
        <v>41930.918299999998</v>
      </c>
    </row>
    <row r="25" spans="1:21" x14ac:dyDescent="0.2">
      <c r="A25" s="36" t="s">
        <v>46</v>
      </c>
      <c r="B25" s="37" t="s">
        <v>43</v>
      </c>
      <c r="C25" s="38">
        <v>57564.417500000003</v>
      </c>
      <c r="D25" s="39">
        <v>4.0000000000000002E-4</v>
      </c>
      <c r="E25">
        <f>+(C25-C$7)/C$8</f>
        <v>11675.630804181859</v>
      </c>
      <c r="F25" s="30">
        <f>ROUND(2*E25,0)/2+0.5</f>
        <v>11676</v>
      </c>
      <c r="G25">
        <f>+C25-(C$7+F25*C$8)</f>
        <v>-1.0368200000011711</v>
      </c>
      <c r="K25">
        <f>+G25</f>
        <v>-1.0368200000011711</v>
      </c>
      <c r="O25">
        <f ca="1">+C$11+C$12*$F25</f>
        <v>-1.036247464359169</v>
      </c>
      <c r="Q25" s="2">
        <f>+C25-15018.5</f>
        <v>42545.917500000003</v>
      </c>
    </row>
    <row r="26" spans="1:21" x14ac:dyDescent="0.2">
      <c r="A26" s="35"/>
      <c r="B26" s="35"/>
      <c r="C26" s="33"/>
      <c r="D26" s="33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2024-02-16T04:28:15Z</dcterms:modified>
</cp:coreProperties>
</file>