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6BF2B62-8A1F-4204-8FE4-E3B3BF7E950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1" i="1"/>
  <c r="F21" i="1"/>
  <c r="G21" i="1"/>
  <c r="H21" i="1"/>
  <c r="Q22" i="1"/>
  <c r="Q23" i="1"/>
  <c r="Q24" i="1"/>
  <c r="Q25" i="1"/>
  <c r="Q26" i="1"/>
  <c r="Q27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21" i="1"/>
  <c r="C12" i="1"/>
  <c r="C11" i="1"/>
  <c r="C15" i="1" l="1"/>
  <c r="O23" i="1"/>
  <c r="O25" i="1"/>
  <c r="O26" i="1"/>
  <c r="O21" i="1"/>
  <c r="O24" i="1"/>
  <c r="O27" i="1"/>
  <c r="O22" i="1"/>
  <c r="C16" i="1"/>
  <c r="D18" i="1" s="1"/>
  <c r="F17" i="1"/>
  <c r="F18" i="1" l="1"/>
  <c r="C18" i="1"/>
  <c r="F19" i="1"/>
</calcChain>
</file>

<file path=xl/sharedStrings.xml><?xml version="1.0" encoding="utf-8"?>
<sst xmlns="http://schemas.openxmlformats.org/spreadsheetml/2006/main" count="129" uniqueCount="76">
  <si>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</si>
  <si>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</si>
  <si>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</si>
  <si>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</si>
  <si>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</si>
  <si>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</si>
  <si>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</si>
  <si>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</si>
  <si>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</si>
  <si>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</si>
  <si>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</si>
  <si>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</si>
  <si>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</si>
  <si>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</si>
  <si>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</si>
  <si>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</si>
  <si>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</si>
  <si>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</si>
  <si>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</si>
  <si>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</si>
  <si>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</si>
  <si>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</si>
  <si>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</si>
  <si>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</si>
  <si>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</si>
  <si>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</si>
  <si>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</si>
  <si>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</si>
  <si>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</si>
  <si>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</si>
  <si>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</si>
  <si>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</si>
  <si>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</si>
  <si>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</si>
  <si>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</si>
  <si>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</si>
  <si>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</si>
  <si>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</si>
  <si>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</si>
  <si>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</si>
  <si>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</si>
  <si>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</si>
  <si>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</si>
  <si>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</si>
  <si>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</si>
  <si>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</si>
  <si>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</si>
  <si>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</si>
  <si>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AK Lac</t>
  </si>
  <si>
    <t>EA</t>
  </si>
  <si>
    <t>AK Lac / GSC 24492.4</t>
  </si>
  <si>
    <t>GCVS 4</t>
  </si>
  <si>
    <t>2424492.4 </t>
  </si>
  <si>
    <t> 07.12.1925 21:36 </t>
  </si>
  <si>
    <t> 0.0 </t>
  </si>
  <si>
    <t>P </t>
  </si>
  <si>
    <t> C.Hoffmeister </t>
  </si>
  <si>
    <t> AN 232.170 </t>
  </si>
  <si>
    <t>2424713.5 </t>
  </si>
  <si>
    <t> 17.07.1926 00:00 </t>
  </si>
  <si>
    <t> -0.1 </t>
  </si>
  <si>
    <t>2424769.0 </t>
  </si>
  <si>
    <t> 10.09.1926 12:00 </t>
  </si>
  <si>
    <t> 0.1 </t>
  </si>
  <si>
    <t>2425082.5 </t>
  </si>
  <si>
    <t> 21.07.1927 00:00 </t>
  </si>
  <si>
    <t> 0.2 </t>
  </si>
  <si>
    <t>2425100.8 </t>
  </si>
  <si>
    <t> 08.08.1927 07:12 </t>
  </si>
  <si>
    <t>2425119.8 </t>
  </si>
  <si>
    <t> 27.08.1927 07:12 </t>
  </si>
  <si>
    <t> 0.6 </t>
  </si>
  <si>
    <t>2425155.6 </t>
  </si>
  <si>
    <t> 02.10.1927 02:24 </t>
  </si>
  <si>
    <t> -0.5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</si>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</sst>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421052631578946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CE-4DA4-96F8-E54AF9C441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-0.12000000000261934</c:v>
                </c:pt>
                <c:pt idx="2">
                  <c:v>7.4999999997089617E-2</c:v>
                </c:pt>
                <c:pt idx="3">
                  <c:v>0.18000000000029104</c:v>
                </c:pt>
                <c:pt idx="4">
                  <c:v>4.499999999825377E-2</c:v>
                </c:pt>
                <c:pt idx="5">
                  <c:v>0.6099999999969441</c:v>
                </c:pt>
                <c:pt idx="6">
                  <c:v>-0.46000000000276486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CE-4DA4-96F8-E54AF9C441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CE-4DA4-96F8-E54AF9C441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CE-4DA4-96F8-E54AF9C441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CE-4DA4-96F8-E54AF9C441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CE-4DA4-96F8-E54AF9C441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CE-4DA4-96F8-E54AF9C441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-2.0689655173647938E-2</c:v>
                </c:pt>
                <c:pt idx="1">
                  <c:v>1.4482758619146864E-2</c:v>
                </c:pt>
                <c:pt idx="2">
                  <c:v>2.3275862067345568E-2</c:v>
                </c:pt>
                <c:pt idx="3">
                  <c:v>7.3103448273804883E-2</c:v>
                </c:pt>
                <c:pt idx="4">
                  <c:v>7.6034482756537763E-2</c:v>
                </c:pt>
                <c:pt idx="5">
                  <c:v>7.8965517239270672E-2</c:v>
                </c:pt>
                <c:pt idx="6">
                  <c:v>8.4827586204736488E-2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CE-4DA4-96F8-E54AF9C441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CE-4DA4-96F8-E54AF9C4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405024"/>
        <c:axId val="1"/>
      </c:scatterChart>
      <c:valAx>
        <c:axId val="57240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40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E153AB-7AA1-8B4D-7689-744A7637D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0" t="s">
        <v>48</v>
      </c>
      <c r="G1" s="32">
        <v>22.36289</v>
      </c>
      <c r="H1" s="33">
        <v>52.382899999999999</v>
      </c>
      <c r="I1" s="34">
        <v>24492.400000000001</v>
      </c>
      <c r="J1" s="34">
        <v>18.434999999999999</v>
      </c>
      <c r="K1" s="31" t="s">
        <v>49</v>
      </c>
      <c r="L1" s="33"/>
      <c r="M1" s="34">
        <v>24492.400000000001</v>
      </c>
      <c r="N1" s="34">
        <v>18.434999999999999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24492.400000000001</v>
      </c>
      <c r="D4" s="28">
        <v>18.434999999999999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24492.400000000001</v>
      </c>
      <c r="D7" s="29" t="s">
        <v>51</v>
      </c>
    </row>
    <row r="8" spans="1:15" x14ac:dyDescent="0.2">
      <c r="A8" t="s">
        <v>3</v>
      </c>
      <c r="C8" s="54">
        <v>18.434999999999999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-2.0689655173647938E-2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2.9310344827329004E-3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25156.144827586206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18.43793103448273</v>
      </c>
      <c r="E16" s="14" t="s">
        <v>30</v>
      </c>
      <c r="F16" s="36">
        <f ca="1">NOW()+15018.5+$C$5/24</f>
        <v>60356.728519328703</v>
      </c>
    </row>
    <row r="17" spans="1:18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1946.5</v>
      </c>
    </row>
    <row r="18" spans="1:18" ht="14.25" thickTop="1" thickBot="1" x14ac:dyDescent="0.25">
      <c r="A18" s="16" t="s">
        <v>5</v>
      </c>
      <c r="B18" s="10"/>
      <c r="C18" s="19">
        <f ca="1">+C15</f>
        <v>25156.144827586206</v>
      </c>
      <c r="D18" s="20">
        <f ca="1">+C16</f>
        <v>18.43793103448273</v>
      </c>
      <c r="E18" s="14" t="s">
        <v>36</v>
      </c>
      <c r="F18" s="23">
        <f ca="1">ROUND(2*(F16-$C$15)/$C$16,0)/2+F15</f>
        <v>1910</v>
      </c>
    </row>
    <row r="19" spans="1:18" ht="13.5" thickTop="1" x14ac:dyDescent="0.2">
      <c r="E19" s="14" t="s">
        <v>31</v>
      </c>
      <c r="F19" s="18">
        <f ca="1">+$C$15+$C$16*F18-15018.5-$C$5/24</f>
        <v>45354.488936781556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51</v>
      </c>
      <c r="C21" s="8">
        <v>24492.400000000001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 t="shared" ref="H21:H27" si="3">+G21</f>
        <v>0</v>
      </c>
      <c r="O21">
        <f t="shared" ref="O21:O27" ca="1" si="4">+C$11+C$12*$F21</f>
        <v>-2.0689655173647938E-2</v>
      </c>
      <c r="Q21" s="2">
        <f t="shared" ref="Q21:Q27" si="5">+C21-15018.5</f>
        <v>9473.9000000000015</v>
      </c>
    </row>
    <row r="22" spans="1:18" x14ac:dyDescent="0.2">
      <c r="A22" s="51" t="s">
        <v>57</v>
      </c>
      <c r="B22" s="53" t="s">
        <v>75</v>
      </c>
      <c r="C22" s="52">
        <v>24713.5</v>
      </c>
      <c r="D22" s="52" t="s">
        <v>38</v>
      </c>
      <c r="E22">
        <f t="shared" si="0"/>
        <v>11.993490642798946</v>
      </c>
      <c r="F22">
        <f t="shared" si="1"/>
        <v>12</v>
      </c>
      <c r="G22">
        <f t="shared" si="2"/>
        <v>-0.12000000000261934</v>
      </c>
      <c r="I22">
        <f>+G22</f>
        <v>-0.12000000000261934</v>
      </c>
      <c r="O22">
        <f t="shared" ca="1" si="4"/>
        <v>1.4482758619146864E-2</v>
      </c>
      <c r="Q22" s="2">
        <f t="shared" si="5"/>
        <v>9695</v>
      </c>
    </row>
    <row r="23" spans="1:18" x14ac:dyDescent="0.2">
      <c r="A23" s="51" t="s">
        <v>57</v>
      </c>
      <c r="B23" s="53" t="s">
        <v>75</v>
      </c>
      <c r="C23" s="52">
        <v>24769</v>
      </c>
      <c r="D23" s="52" t="s">
        <v>38</v>
      </c>
      <c r="E23">
        <f t="shared" si="0"/>
        <v>15.004068348250533</v>
      </c>
      <c r="F23">
        <f t="shared" si="1"/>
        <v>15</v>
      </c>
      <c r="G23">
        <f t="shared" si="2"/>
        <v>7.4999999997089617E-2</v>
      </c>
      <c r="I23">
        <f>+G23</f>
        <v>7.4999999997089617E-2</v>
      </c>
      <c r="O23">
        <f t="shared" ca="1" si="4"/>
        <v>2.3275862067345568E-2</v>
      </c>
      <c r="Q23" s="2">
        <f t="shared" si="5"/>
        <v>9750.5</v>
      </c>
    </row>
    <row r="24" spans="1:18" x14ac:dyDescent="0.2">
      <c r="A24" s="51" t="s">
        <v>57</v>
      </c>
      <c r="B24" s="53" t="s">
        <v>75</v>
      </c>
      <c r="C24" s="52">
        <v>25082.5</v>
      </c>
      <c r="D24" s="52" t="s">
        <v>38</v>
      </c>
      <c r="E24">
        <f t="shared" si="0"/>
        <v>32.009764035801389</v>
      </c>
      <c r="F24">
        <f t="shared" si="1"/>
        <v>32</v>
      </c>
      <c r="G24">
        <f t="shared" si="2"/>
        <v>0.18000000000029104</v>
      </c>
      <c r="I24">
        <f>+G24</f>
        <v>0.18000000000029104</v>
      </c>
      <c r="O24">
        <f t="shared" ca="1" si="4"/>
        <v>7.3103448273804883E-2</v>
      </c>
      <c r="Q24" s="2">
        <f t="shared" si="5"/>
        <v>10064</v>
      </c>
    </row>
    <row r="25" spans="1:18" x14ac:dyDescent="0.2">
      <c r="A25" s="51" t="s">
        <v>57</v>
      </c>
      <c r="B25" s="53" t="s">
        <v>75</v>
      </c>
      <c r="C25" s="52">
        <v>25100.799999999999</v>
      </c>
      <c r="D25" s="52" t="s">
        <v>38</v>
      </c>
      <c r="E25">
        <f t="shared" si="0"/>
        <v>33.00244100895025</v>
      </c>
      <c r="F25">
        <f t="shared" si="1"/>
        <v>33</v>
      </c>
      <c r="G25">
        <f t="shared" si="2"/>
        <v>4.499999999825377E-2</v>
      </c>
      <c r="I25">
        <f>+G25</f>
        <v>4.499999999825377E-2</v>
      </c>
      <c r="O25">
        <f t="shared" ca="1" si="4"/>
        <v>7.6034482756537763E-2</v>
      </c>
      <c r="Q25" s="2">
        <f t="shared" si="5"/>
        <v>10082.299999999999</v>
      </c>
    </row>
    <row r="26" spans="1:18" x14ac:dyDescent="0.2">
      <c r="A26" s="51" t="s">
        <v>57</v>
      </c>
      <c r="B26" s="53" t="s">
        <v>75</v>
      </c>
      <c r="C26" s="52">
        <v>25119.8</v>
      </c>
      <c r="D26" s="52" t="s">
        <v>38</v>
      </c>
      <c r="E26">
        <f t="shared" si="0"/>
        <v>34.033089232438179</v>
      </c>
      <c r="F26">
        <f t="shared" si="1"/>
        <v>34</v>
      </c>
      <c r="G26">
        <f t="shared" si="2"/>
        <v>0.6099999999969441</v>
      </c>
      <c r="I26">
        <f>+G26</f>
        <v>0.6099999999969441</v>
      </c>
      <c r="O26">
        <f t="shared" ca="1" si="4"/>
        <v>7.8965517239270672E-2</v>
      </c>
      <c r="Q26" s="2">
        <f t="shared" si="5"/>
        <v>10101.299999999999</v>
      </c>
    </row>
    <row r="27" spans="1:18" x14ac:dyDescent="0.2">
      <c r="A27" s="51" t="s">
        <v>57</v>
      </c>
      <c r="B27" s="53" t="s">
        <v>75</v>
      </c>
      <c r="C27" s="52">
        <v>25155.599999999999</v>
      </c>
      <c r="D27" s="52" t="s">
        <v>38</v>
      </c>
      <c r="E27">
        <f t="shared" si="0"/>
        <v>35.975047464062769</v>
      </c>
      <c r="F27">
        <f t="shared" si="1"/>
        <v>36</v>
      </c>
      <c r="G27">
        <f t="shared" si="2"/>
        <v>-0.46000000000276486</v>
      </c>
      <c r="I27">
        <f>+G27</f>
        <v>-0.46000000000276486</v>
      </c>
      <c r="O27">
        <f t="shared" ca="1" si="4"/>
        <v>8.4827586204736488E-2</v>
      </c>
      <c r="Q27" s="2">
        <f t="shared" si="5"/>
        <v>10137.099999999999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workbookViewId="0">
      <selection activeCell="A12" sqref="A12:D1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7" si="0">P11</f>
        <v> AN 232.170 </v>
      </c>
      <c r="B11" s="3" t="str">
        <f t="shared" ref="B11:B17" si="1">IF(H11=INT(H11),"I","II")</f>
        <v>I</v>
      </c>
      <c r="C11" s="8">
        <f t="shared" ref="C11:C17" si="2">1*G11</f>
        <v>24492.400000000001</v>
      </c>
      <c r="D11" s="10" t="str">
        <f t="shared" ref="D11:D17" si="3">VLOOKUP(F11,I$1:J$5,2,FALSE)</f>
        <v>vis</v>
      </c>
      <c r="E11" s="46">
        <f>VLOOKUP(C11,Active!C$21:E$973,3,FALSE)</f>
        <v>0</v>
      </c>
      <c r="F11" s="3" t="s">
        <v>47</v>
      </c>
      <c r="G11" s="10" t="str">
        <f t="shared" ref="G11:G17" si="4">MID(I11,3,LEN(I11)-3)</f>
        <v>24492.4</v>
      </c>
      <c r="H11" s="8">
        <f t="shared" ref="H11:H17" si="5">1*K11</f>
        <v>0</v>
      </c>
      <c r="I11" s="47" t="s">
        <v>52</v>
      </c>
      <c r="J11" s="48" t="s">
        <v>53</v>
      </c>
      <c r="K11" s="47">
        <v>0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AN 232.170 </v>
      </c>
      <c r="B12" s="3" t="str">
        <f t="shared" si="1"/>
        <v>I</v>
      </c>
      <c r="C12" s="8">
        <f t="shared" si="2"/>
        <v>24713.5</v>
      </c>
      <c r="D12" s="10" t="str">
        <f t="shared" si="3"/>
        <v>vis</v>
      </c>
      <c r="E12" s="46">
        <f>VLOOKUP(C12,Active!C$21:E$973,3,FALSE)</f>
        <v>11.993490642798946</v>
      </c>
      <c r="F12" s="3" t="s">
        <v>47</v>
      </c>
      <c r="G12" s="10" t="str">
        <f t="shared" si="4"/>
        <v>24713.5</v>
      </c>
      <c r="H12" s="8">
        <f t="shared" si="5"/>
        <v>12</v>
      </c>
      <c r="I12" s="47" t="s">
        <v>58</v>
      </c>
      <c r="J12" s="48" t="s">
        <v>59</v>
      </c>
      <c r="K12" s="47">
        <v>12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AN 232.170 </v>
      </c>
      <c r="B13" s="3" t="str">
        <f t="shared" si="1"/>
        <v>I</v>
      </c>
      <c r="C13" s="8">
        <f t="shared" si="2"/>
        <v>24769</v>
      </c>
      <c r="D13" s="10" t="str">
        <f t="shared" si="3"/>
        <v>vis</v>
      </c>
      <c r="E13" s="46">
        <f>VLOOKUP(C13,Active!C$21:E$973,3,FALSE)</f>
        <v>15.004068348250533</v>
      </c>
      <c r="F13" s="3" t="s">
        <v>47</v>
      </c>
      <c r="G13" s="10" t="str">
        <f t="shared" si="4"/>
        <v>24769.0</v>
      </c>
      <c r="H13" s="8">
        <f t="shared" si="5"/>
        <v>15</v>
      </c>
      <c r="I13" s="47" t="s">
        <v>61</v>
      </c>
      <c r="J13" s="48" t="s">
        <v>62</v>
      </c>
      <c r="K13" s="47">
        <v>15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AN 232.170 </v>
      </c>
      <c r="B14" s="3" t="str">
        <f t="shared" si="1"/>
        <v>I</v>
      </c>
      <c r="C14" s="8">
        <f t="shared" si="2"/>
        <v>25082.5</v>
      </c>
      <c r="D14" s="10" t="str">
        <f t="shared" si="3"/>
        <v>vis</v>
      </c>
      <c r="E14" s="46">
        <f>VLOOKUP(C14,Active!C$21:E$973,3,FALSE)</f>
        <v>32.009764035801389</v>
      </c>
      <c r="F14" s="3" t="s">
        <v>47</v>
      </c>
      <c r="G14" s="10" t="str">
        <f t="shared" si="4"/>
        <v>25082.5</v>
      </c>
      <c r="H14" s="8">
        <f t="shared" si="5"/>
        <v>32</v>
      </c>
      <c r="I14" s="47" t="s">
        <v>64</v>
      </c>
      <c r="J14" s="48" t="s">
        <v>65</v>
      </c>
      <c r="K14" s="47">
        <v>32</v>
      </c>
      <c r="L14" s="47" t="s">
        <v>66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AN 232.170 </v>
      </c>
      <c r="B15" s="3" t="str">
        <f t="shared" si="1"/>
        <v>I</v>
      </c>
      <c r="C15" s="8">
        <f t="shared" si="2"/>
        <v>25100.799999999999</v>
      </c>
      <c r="D15" s="10" t="str">
        <f t="shared" si="3"/>
        <v>vis</v>
      </c>
      <c r="E15" s="46">
        <f>VLOOKUP(C15,Active!C$21:E$973,3,FALSE)</f>
        <v>33.00244100895025</v>
      </c>
      <c r="F15" s="3" t="s">
        <v>47</v>
      </c>
      <c r="G15" s="10" t="str">
        <f t="shared" si="4"/>
        <v>25100.8</v>
      </c>
      <c r="H15" s="8">
        <f t="shared" si="5"/>
        <v>33</v>
      </c>
      <c r="I15" s="47" t="s">
        <v>67</v>
      </c>
      <c r="J15" s="48" t="s">
        <v>68</v>
      </c>
      <c r="K15" s="47">
        <v>33</v>
      </c>
      <c r="L15" s="47" t="s">
        <v>54</v>
      </c>
      <c r="M15" s="48" t="s">
        <v>55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AN 232.170 </v>
      </c>
      <c r="B16" s="3" t="str">
        <f t="shared" si="1"/>
        <v>I</v>
      </c>
      <c r="C16" s="8">
        <f t="shared" si="2"/>
        <v>25119.8</v>
      </c>
      <c r="D16" s="10" t="str">
        <f t="shared" si="3"/>
        <v>vis</v>
      </c>
      <c r="E16" s="46">
        <f>VLOOKUP(C16,Active!C$21:E$973,3,FALSE)</f>
        <v>34.033089232438179</v>
      </c>
      <c r="F16" s="3" t="s">
        <v>47</v>
      </c>
      <c r="G16" s="10" t="str">
        <f t="shared" si="4"/>
        <v>25119.8</v>
      </c>
      <c r="H16" s="8">
        <f t="shared" si="5"/>
        <v>34</v>
      </c>
      <c r="I16" s="47" t="s">
        <v>69</v>
      </c>
      <c r="J16" s="48" t="s">
        <v>70</v>
      </c>
      <c r="K16" s="47">
        <v>34</v>
      </c>
      <c r="L16" s="47" t="s">
        <v>71</v>
      </c>
      <c r="M16" s="48" t="s">
        <v>55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AN 232.170 </v>
      </c>
      <c r="B17" s="3" t="str">
        <f t="shared" si="1"/>
        <v>I</v>
      </c>
      <c r="C17" s="8">
        <f t="shared" si="2"/>
        <v>25155.599999999999</v>
      </c>
      <c r="D17" s="10" t="str">
        <f t="shared" si="3"/>
        <v>vis</v>
      </c>
      <c r="E17" s="46">
        <f>VLOOKUP(C17,Active!C$21:E$973,3,FALSE)</f>
        <v>35.975047464062769</v>
      </c>
      <c r="F17" s="3" t="s">
        <v>47</v>
      </c>
      <c r="G17" s="10" t="str">
        <f t="shared" si="4"/>
        <v>25155.6</v>
      </c>
      <c r="H17" s="8">
        <f t="shared" si="5"/>
        <v>36</v>
      </c>
      <c r="I17" s="47" t="s">
        <v>72</v>
      </c>
      <c r="J17" s="48" t="s">
        <v>73</v>
      </c>
      <c r="K17" s="47">
        <v>36</v>
      </c>
      <c r="L17" s="47" t="s">
        <v>74</v>
      </c>
      <c r="M17" s="48" t="s">
        <v>55</v>
      </c>
      <c r="N17" s="48"/>
      <c r="O17" s="49" t="s">
        <v>56</v>
      </c>
      <c r="P17" s="49" t="s">
        <v>57</v>
      </c>
    </row>
    <row r="18" spans="1:16" x14ac:dyDescent="0.2">
      <c r="B18" s="3"/>
      <c r="E18" s="46"/>
      <c r="F18" s="3"/>
    </row>
    <row r="19" spans="1:16" x14ac:dyDescent="0.2">
      <c r="B19" s="3"/>
      <c r="E19" s="46"/>
      <c r="F19" s="3"/>
    </row>
    <row r="20" spans="1:16" x14ac:dyDescent="0.2">
      <c r="B20" s="3"/>
      <c r="E20" s="46"/>
      <c r="F20" s="3"/>
    </row>
    <row r="21" spans="1:16" x14ac:dyDescent="0.2">
      <c r="B21" s="3"/>
      <c r="E21" s="46"/>
      <c r="F21" s="3"/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2024-02-16T04:29:04Z</dcterms:modified>
</cp:coreProperties>
</file>