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4FF3AC6-E656-46DF-B173-9FF784DEBB06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C13" i="1" l="1"/>
  <c r="Q22" i="1"/>
  <c r="Q23" i="1"/>
  <c r="Q24" i="1"/>
  <c r="Q25" i="1"/>
  <c r="Q26" i="1"/>
  <c r="Q27" i="1"/>
  <c r="Q28" i="1"/>
  <c r="Q29" i="1"/>
  <c r="Q30" i="1"/>
  <c r="E30" i="1"/>
  <c r="F30" i="1"/>
  <c r="E29" i="1"/>
  <c r="F29" i="1"/>
  <c r="G29" i="1"/>
  <c r="E28" i="1"/>
  <c r="F28" i="1"/>
  <c r="E26" i="1"/>
  <c r="F26" i="1"/>
  <c r="E25" i="1"/>
  <c r="F25" i="1"/>
  <c r="E24" i="1"/>
  <c r="F24" i="1"/>
  <c r="E22" i="1"/>
  <c r="F22" i="1"/>
  <c r="G22" i="1"/>
  <c r="C21" i="1"/>
  <c r="Q21" i="1"/>
  <c r="C7" i="1"/>
  <c r="F12" i="1"/>
  <c r="D14" i="1"/>
  <c r="D13" i="1"/>
  <c r="C14" i="1"/>
  <c r="C17" i="1"/>
  <c r="K22" i="1"/>
  <c r="S22" i="1"/>
  <c r="K29" i="1"/>
  <c r="R29" i="1"/>
  <c r="G26" i="1"/>
  <c r="E21" i="1"/>
  <c r="F21" i="1"/>
  <c r="G25" i="1"/>
  <c r="G28" i="1"/>
  <c r="G24" i="1"/>
  <c r="E23" i="1"/>
  <c r="F23" i="1"/>
  <c r="G23" i="1"/>
  <c r="E27" i="1"/>
  <c r="F27" i="1"/>
  <c r="G27" i="1"/>
  <c r="G30" i="1"/>
  <c r="K23" i="1"/>
  <c r="S23" i="1"/>
  <c r="K27" i="1"/>
  <c r="R27" i="1"/>
  <c r="I25" i="1"/>
  <c r="R25" i="1"/>
  <c r="G21" i="1"/>
  <c r="K28" i="1"/>
  <c r="S28" i="1"/>
  <c r="R26" i="1"/>
  <c r="I26" i="1"/>
  <c r="I24" i="1"/>
  <c r="R24" i="1"/>
  <c r="S19" i="1"/>
  <c r="E19" i="1"/>
  <c r="R30" i="1"/>
  <c r="K30" i="1"/>
  <c r="I21" i="1"/>
  <c r="R21" i="1"/>
  <c r="R19" i="1"/>
  <c r="E18" i="1"/>
  <c r="D12" i="1"/>
  <c r="D11" i="1"/>
  <c r="C11" i="1"/>
  <c r="C12" i="1"/>
  <c r="C16" i="1" l="1"/>
  <c r="D18" i="1" s="1"/>
  <c r="O30" i="1"/>
  <c r="O29" i="1"/>
  <c r="O22" i="1"/>
  <c r="C15" i="1"/>
  <c r="O24" i="1"/>
  <c r="O26" i="1"/>
  <c r="O21" i="1"/>
  <c r="O25" i="1"/>
  <c r="O27" i="1"/>
  <c r="O23" i="1"/>
  <c r="O28" i="1"/>
  <c r="P27" i="1"/>
  <c r="P21" i="1"/>
  <c r="P29" i="1"/>
  <c r="P30" i="1"/>
  <c r="P24" i="1"/>
  <c r="P28" i="1"/>
  <c r="P22" i="1"/>
  <c r="P25" i="1"/>
  <c r="P23" i="1"/>
  <c r="P26" i="1"/>
  <c r="D15" i="1"/>
  <c r="C19" i="1" s="1"/>
  <c r="D16" i="1"/>
  <c r="D19" i="1" s="1"/>
  <c r="F13" i="1"/>
  <c r="C18" i="1" l="1"/>
  <c r="F14" i="1"/>
  <c r="F15" i="1" s="1"/>
</calcChain>
</file>

<file path=xl/sharedStrings.xml><?xml version="1.0" encoding="utf-8"?>
<sst xmlns="http://schemas.openxmlformats.org/spreadsheetml/2006/main" count="68" uniqueCount="54">
  <si>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</si>
  <si>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</si>
  <si>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</si>
  <si>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</si>
  <si>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</si>
  <si>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</si>
  <si>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</si>
  <si>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</si>
  <si>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</si>
  <si>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</si>
  <si>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</si>
  <si>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</si>
  <si>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</si>
  <si>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</si>
  <si>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</si>
  <si>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</si>
  <si>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</si>
  <si>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</si>
  <si>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</si>
  <si>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</si>
  <si>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</si>
  <si>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</si>
  <si>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</si>
  <si>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</si>
  <si>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</si>
  <si>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</si>
  <si>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</si>
  <si>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</si>
  <si>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</si>
  <si>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</si>
  <si>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</si>
  <si>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</si>
  <si>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</si>
  <si>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</si>
  <si>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</si>
  <si>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</si>
  <si>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</si>
  <si>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</si>
  <si>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</si>
  <si>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</si>
  <si>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CY Lac / GSC 3973-0578</t>
  </si>
  <si>
    <t xml:space="preserve">EA/DM     </t>
  </si>
  <si>
    <t>IBVS 5931</t>
  </si>
  <si>
    <t>I</t>
  </si>
  <si>
    <t>BAVM 193 </t>
  </si>
  <si>
    <t>II</t>
  </si>
  <si>
    <t>vis</t>
  </si>
  <si>
    <t>BAVM 225 </t>
  </si>
  <si>
    <t>IBVS 6070</t>
  </si>
  <si>
    <t>IBVS 6114</t>
  </si>
  <si>
    <t>IBVS 6152</t>
  </si>
  <si>
    <t>pg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</si>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</sst>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 Unicode MS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1" xfId="0" applyBorder="1">
      <alignment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 Lac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9354838709677"/>
          <c:y val="0.1458966565349544"/>
          <c:w val="0.8354838709677419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4.5999999999999999E-3</c:v>
                  </c:pt>
                  <c:pt idx="2">
                    <c:v>5.4999999999999997E-3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3.2000000000000002E-3</c:v>
                  </c:pt>
                  <c:pt idx="8">
                    <c:v>4.4999999999999997E-3</c:v>
                  </c:pt>
                  <c:pt idx="9">
                    <c:v>2.3E-3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4.5999999999999999E-3</c:v>
                  </c:pt>
                  <c:pt idx="2">
                    <c:v>5.4999999999999997E-3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3.2000000000000002E-3</c:v>
                  </c:pt>
                  <c:pt idx="8">
                    <c:v>4.4999999999999997E-3</c:v>
                  </c:pt>
                  <c:pt idx="9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C6-445E-9B42-8DE82946B45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0</c:v>
                </c:pt>
                <c:pt idx="3">
                  <c:v>0.18890808000287507</c:v>
                </c:pt>
                <c:pt idx="4">
                  <c:v>0.33253415999934077</c:v>
                </c:pt>
                <c:pt idx="5">
                  <c:v>0.34342420000757556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C6-445E-9B42-8DE82946B45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C6-445E-9B42-8DE82946B45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">
                  <c:v>1.3313647800023318</c:v>
                </c:pt>
                <c:pt idx="2">
                  <c:v>1.3340766600013012</c:v>
                </c:pt>
                <c:pt idx="6">
                  <c:v>0.37285523999889847</c:v>
                </c:pt>
                <c:pt idx="7">
                  <c:v>1.5704186200018739</c:v>
                </c:pt>
                <c:pt idx="8">
                  <c:v>0.41463636000116821</c:v>
                </c:pt>
                <c:pt idx="9">
                  <c:v>0.44853648000571411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C6-445E-9B42-8DE82946B45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C6-445E-9B42-8DE82946B45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C6-445E-9B42-8DE82946B45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C6-445E-9B42-8DE82946B45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1.4122584172736041E-3</c:v>
                </c:pt>
                <c:pt idx="1">
                  <c:v>0.16035576052414785</c:v>
                </c:pt>
                <c:pt idx="2">
                  <c:v>0.17461454435431598</c:v>
                </c:pt>
                <c:pt idx="3">
                  <c:v>0.18761520019946928</c:v>
                </c:pt>
                <c:pt idx="4">
                  <c:v>0.33188054248117044</c:v>
                </c:pt>
                <c:pt idx="5">
                  <c:v>0.34110681437127927</c:v>
                </c:pt>
                <c:pt idx="6">
                  <c:v>0.37130188601163527</c:v>
                </c:pt>
                <c:pt idx="7">
                  <c:v>0.41701386946717434</c:v>
                </c:pt>
                <c:pt idx="8">
                  <c:v>0.41994950143220894</c:v>
                </c:pt>
                <c:pt idx="9">
                  <c:v>0.44762831710253531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C6-445E-9B42-8DE82946B45D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1.1749860164800749</c:v>
                </c:pt>
                <c:pt idx="1">
                  <c:v>1.3260975487314726</c:v>
                </c:pt>
                <c:pt idx="2">
                  <c:v>1.3396537284057404</c:v>
                </c:pt>
                <c:pt idx="3">
                  <c:v>1.3520137745793375</c:v>
                </c:pt>
                <c:pt idx="4">
                  <c:v>1.4891704159895771</c:v>
                </c:pt>
                <c:pt idx="5">
                  <c:v>1.4979420616611621</c:v>
                </c:pt>
                <c:pt idx="6">
                  <c:v>1.5266492656772588</c:v>
                </c:pt>
                <c:pt idx="7">
                  <c:v>1.570108782868294</c:v>
                </c:pt>
                <c:pt idx="8">
                  <c:v>1.5728997610365256</c:v>
                </c:pt>
                <c:pt idx="9">
                  <c:v>1.5992146980512807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C6-445E-9B42-8DE82946B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448240"/>
        <c:axId val="1"/>
      </c:scatterChart>
      <c:valAx>
        <c:axId val="533448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48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70967741935483"/>
          <c:y val="0.92097264437689974"/>
          <c:w val="0.8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 Lac - Prim. O-C Diagr.</a:t>
            </a:r>
          </a:p>
        </c:rich>
      </c:tx>
      <c:layout>
        <c:manualLayout>
          <c:xMode val="edge"/>
          <c:yMode val="edge"/>
          <c:x val="0.29937651764423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2033515821446"/>
          <c:y val="0.14634168126798494"/>
          <c:w val="0.78170557524360795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3">
                  <c:v>0.18890808000287507</c:v>
                </c:pt>
                <c:pt idx="4">
                  <c:v>0.33253415999934077</c:v>
                </c:pt>
                <c:pt idx="5">
                  <c:v>0.34342420000757556</c:v>
                </c:pt>
                <c:pt idx="6">
                  <c:v>0.37285523999889847</c:v>
                </c:pt>
                <c:pt idx="8">
                  <c:v>0.41463636000116821</c:v>
                </c:pt>
                <c:pt idx="9">
                  <c:v>0.44853648000571411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CA-4FAF-B0D1-AA4000E715B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1.4122584172736041E-3</c:v>
                </c:pt>
                <c:pt idx="1">
                  <c:v>0.16035576052414785</c:v>
                </c:pt>
                <c:pt idx="2">
                  <c:v>0.17461454435431598</c:v>
                </c:pt>
                <c:pt idx="3">
                  <c:v>0.18761520019946928</c:v>
                </c:pt>
                <c:pt idx="4">
                  <c:v>0.33188054248117044</c:v>
                </c:pt>
                <c:pt idx="5">
                  <c:v>0.34110681437127927</c:v>
                </c:pt>
                <c:pt idx="6">
                  <c:v>0.37130188601163527</c:v>
                </c:pt>
                <c:pt idx="7">
                  <c:v>0.41701386946717434</c:v>
                </c:pt>
                <c:pt idx="8">
                  <c:v>0.41994950143220894</c:v>
                </c:pt>
                <c:pt idx="9">
                  <c:v>0.44762831710253531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CA-4FAF-B0D1-AA4000E71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8920"/>
        <c:axId val="1"/>
      </c:scatterChart>
      <c:valAx>
        <c:axId val="425168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168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 Lac - Sec. O-C Diagr.</a:t>
            </a:r>
          </a:p>
        </c:rich>
      </c:tx>
      <c:layout>
        <c:manualLayout>
          <c:xMode val="edge"/>
          <c:yMode val="edge"/>
          <c:x val="0.308163479565054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2055865409625"/>
          <c:y val="0.1458966565349544"/>
          <c:w val="0.7979599788344814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1.3313647800023318</c:v>
                </c:pt>
                <c:pt idx="2">
                  <c:v>1.3340766600013012</c:v>
                </c:pt>
                <c:pt idx="7">
                  <c:v>1.5704186200018739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1C-4A18-BF4D-F6200C632AEF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189.5</c:v>
                </c:pt>
                <c:pt idx="2">
                  <c:v>206.5</c:v>
                </c:pt>
                <c:pt idx="3">
                  <c:v>222</c:v>
                </c:pt>
                <c:pt idx="4">
                  <c:v>394</c:v>
                </c:pt>
                <c:pt idx="5">
                  <c:v>405</c:v>
                </c:pt>
                <c:pt idx="6">
                  <c:v>441</c:v>
                </c:pt>
                <c:pt idx="7">
                  <c:v>495.5</c:v>
                </c:pt>
                <c:pt idx="8">
                  <c:v>499</c:v>
                </c:pt>
                <c:pt idx="9">
                  <c:v>532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1.1749860164800749</c:v>
                </c:pt>
                <c:pt idx="1">
                  <c:v>1.3260975487314726</c:v>
                </c:pt>
                <c:pt idx="2">
                  <c:v>1.3396537284057404</c:v>
                </c:pt>
                <c:pt idx="3">
                  <c:v>1.3520137745793375</c:v>
                </c:pt>
                <c:pt idx="4">
                  <c:v>1.4891704159895771</c:v>
                </c:pt>
                <c:pt idx="5">
                  <c:v>1.4979420616611621</c:v>
                </c:pt>
                <c:pt idx="6">
                  <c:v>1.5266492656772588</c:v>
                </c:pt>
                <c:pt idx="7">
                  <c:v>1.570108782868294</c:v>
                </c:pt>
                <c:pt idx="8">
                  <c:v>1.5728997610365256</c:v>
                </c:pt>
                <c:pt idx="9">
                  <c:v>1.5992146980512807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1C-4A18-BF4D-F6200C632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445720"/>
        <c:axId val="1"/>
      </c:scatterChart>
      <c:valAx>
        <c:axId val="53344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45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657225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A852E4F1-C044-53B4-3A02-847F38A75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12</xdr:col>
      <xdr:colOff>400050</xdr:colOff>
      <xdr:row>22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57DDE4-4DD4-9E95-E25C-95FE3283B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161924</xdr:colOff>
      <xdr:row>22</xdr:row>
      <xdr:rowOff>123825</xdr:rowOff>
    </xdr:from>
    <xdr:to>
      <xdr:col>12</xdr:col>
      <xdr:colOff>304799</xdr:colOff>
      <xdr:row>42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44D977EB-AAE9-0EBC-A2CF-CECBD24774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17</v>
      </c>
      <c r="B2" s="32" t="s">
        <v>41</v>
      </c>
      <c r="C2" s="10"/>
      <c r="D2" s="10"/>
    </row>
    <row r="3" spans="1:6" ht="13.5" thickBot="1"/>
    <row r="4" spans="1:6" ht="14.25" thickTop="1" thickBot="1">
      <c r="A4" s="6" t="s">
        <v>0</v>
      </c>
      <c r="C4" s="33">
        <v>52501.470999999998</v>
      </c>
      <c r="D4" s="34">
        <v>2.7868661000000001</v>
      </c>
    </row>
    <row r="5" spans="1:6" ht="13.5" thickTop="1">
      <c r="A5" s="25" t="s">
        <v>32</v>
      </c>
      <c r="B5" s="19"/>
      <c r="C5" s="26">
        <v>-9.5</v>
      </c>
      <c r="D5" s="19" t="s">
        <v>33</v>
      </c>
    </row>
    <row r="6" spans="1:6">
      <c r="A6" s="6" t="s">
        <v>1</v>
      </c>
    </row>
    <row r="7" spans="1:6">
      <c r="A7" t="s">
        <v>2</v>
      </c>
      <c r="C7">
        <f>+C4</f>
        <v>52501.470999999998</v>
      </c>
    </row>
    <row r="8" spans="1:6">
      <c r="A8" t="s">
        <v>3</v>
      </c>
      <c r="C8">
        <v>8.3597463600000008</v>
      </c>
    </row>
    <row r="9" spans="1:6">
      <c r="A9" s="17" t="s">
        <v>29</v>
      </c>
      <c r="B9" s="17"/>
      <c r="C9" s="18">
        <v>21</v>
      </c>
      <c r="D9" s="18">
        <v>21</v>
      </c>
    </row>
    <row r="10" spans="1:6" ht="13.5" thickBot="1">
      <c r="A10" s="19"/>
      <c r="B10" s="19"/>
      <c r="C10" s="5" t="s">
        <v>19</v>
      </c>
      <c r="D10" s="5" t="s">
        <v>20</v>
      </c>
    </row>
    <row r="11" spans="1:6">
      <c r="A11" s="19" t="s">
        <v>14</v>
      </c>
      <c r="B11" s="19"/>
      <c r="C11" s="20">
        <f ca="1">INTERCEPT(INDIRECT(C14):R$935,INDIRECT(C13):$F$935)</f>
        <v>1.4122584172736041E-3</v>
      </c>
      <c r="D11" s="20">
        <f ca="1">INTERCEPT(INDIRECT(D14):S$935,INDIRECT(D13):$F$935)</f>
        <v>1.1749860164800749</v>
      </c>
      <c r="E11" s="17" t="s">
        <v>35</v>
      </c>
      <c r="F11">
        <v>1</v>
      </c>
    </row>
    <row r="12" spans="1:6">
      <c r="A12" s="19" t="s">
        <v>15</v>
      </c>
      <c r="B12" s="19"/>
      <c r="C12" s="20">
        <f ca="1">SLOPE(INDIRECT(C14):R$935,INDIRECT(C13):$F$935)</f>
        <v>8.3875199000989047E-4</v>
      </c>
      <c r="D12" s="20">
        <f ca="1">SLOPE(INDIRECT(D14):S$935,INDIRECT(D13):$F$935)</f>
        <v>7.9742233378046214E-4</v>
      </c>
      <c r="E12" s="17" t="s">
        <v>36</v>
      </c>
      <c r="F12" s="27">
        <f ca="1">NOW()+15018.5+$C$5/24</f>
        <v>60356.749804282408</v>
      </c>
    </row>
    <row r="13" spans="1:6">
      <c r="A13" s="17" t="s">
        <v>30</v>
      </c>
      <c r="B13" s="17"/>
      <c r="C13" s="18" t="str">
        <f>"F"&amp;C9</f>
        <v>F21</v>
      </c>
      <c r="D13" s="18" t="str">
        <f>"F"&amp;D9</f>
        <v>F21</v>
      </c>
      <c r="E13" s="17" t="s">
        <v>37</v>
      </c>
      <c r="F13" s="27">
        <f ca="1">ROUND(2*(F12-$C$7)/$C$8,0)/2+F11</f>
        <v>940.5</v>
      </c>
    </row>
    <row r="14" spans="1:6">
      <c r="A14" s="17" t="s">
        <v>31</v>
      </c>
      <c r="B14" s="17"/>
      <c r="C14" s="18" t="str">
        <f>"R"&amp;C9</f>
        <v>R21</v>
      </c>
      <c r="D14" s="18" t="str">
        <f>"S"&amp;D9</f>
        <v>S21</v>
      </c>
      <c r="E14" s="17" t="s">
        <v>38</v>
      </c>
      <c r="F14" s="28">
        <f ca="1">ROUND(2*(F12-$C$15)/$C$16,0)/2+F11</f>
        <v>408.5</v>
      </c>
    </row>
    <row r="15" spans="1:6">
      <c r="A15" s="21" t="s">
        <v>16</v>
      </c>
      <c r="B15" s="19"/>
      <c r="C15" s="22">
        <f ca="1">($C7+C11)+($C8+C12)*INT(MAX($F21:$F3533))</f>
        <v>56949.3036918371</v>
      </c>
      <c r="D15" s="22">
        <f ca="1">($C7+D11)+($C8+D12)*INT(MAX($F21:$F3533))</f>
        <v>56950.455278218047</v>
      </c>
      <c r="E15" s="17" t="s">
        <v>39</v>
      </c>
      <c r="F15" s="29">
        <f ca="1">+$C$15+$C$16*F14-15018.5-$C$5/24</f>
        <v>45346.498543418355</v>
      </c>
    </row>
    <row r="16" spans="1:6">
      <c r="A16" s="23" t="s">
        <v>4</v>
      </c>
      <c r="B16" s="19"/>
      <c r="C16" s="24">
        <f ca="1">+$C8+C12</f>
        <v>8.3605851119900105</v>
      </c>
      <c r="D16" s="20">
        <f ca="1">+$C8+D12</f>
        <v>8.3605437823337816</v>
      </c>
      <c r="E16" s="30"/>
      <c r="F16" s="30" t="s">
        <v>34</v>
      </c>
    </row>
    <row r="17" spans="1:19" ht="13.5" thickBot="1">
      <c r="A17" s="16" t="s">
        <v>28</v>
      </c>
      <c r="C17">
        <f>COUNT(C21:C1247)</f>
        <v>10</v>
      </c>
    </row>
    <row r="18" spans="1:19" ht="14.25" thickTop="1" thickBot="1">
      <c r="A18" s="6" t="s">
        <v>22</v>
      </c>
      <c r="C18" s="3">
        <f ca="1">+C15</f>
        <v>56949.3036918371</v>
      </c>
      <c r="D18" s="4">
        <f ca="1">+C16</f>
        <v>8.3605851119900105</v>
      </c>
      <c r="E18" s="31">
        <f>R19</f>
        <v>7</v>
      </c>
    </row>
    <row r="19" spans="1:19" ht="14.25" thickTop="1" thickBot="1">
      <c r="A19" s="6" t="s">
        <v>23</v>
      </c>
      <c r="C19" s="3">
        <f ca="1">+D15</f>
        <v>56950.455278218047</v>
      </c>
      <c r="D19" s="4">
        <f ca="1">+D16</f>
        <v>8.3605437823337816</v>
      </c>
      <c r="E19" s="31">
        <f>S19</f>
        <v>3</v>
      </c>
      <c r="R19">
        <f>COUNT(R21:R322)</f>
        <v>7</v>
      </c>
      <c r="S19">
        <f>COUNT(S21:S322)</f>
        <v>3</v>
      </c>
    </row>
    <row r="20" spans="1:19" ht="14.25" thickTop="1" thickBot="1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51</v>
      </c>
      <c r="I20" s="8" t="s">
        <v>46</v>
      </c>
      <c r="J20" s="8" t="s">
        <v>52</v>
      </c>
      <c r="K20" s="8" t="s">
        <v>53</v>
      </c>
      <c r="L20" s="8" t="s">
        <v>26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9" t="s">
        <v>19</v>
      </c>
      <c r="S20" s="9" t="s">
        <v>20</v>
      </c>
    </row>
    <row r="21" spans="1:19">
      <c r="A21" t="s">
        <v>11</v>
      </c>
      <c r="C21" s="12">
        <f>+C4</f>
        <v>52501.470999999998</v>
      </c>
      <c r="D21" s="12" t="s">
        <v>27</v>
      </c>
      <c r="E21">
        <f t="shared" ref="E21:E30" si="0">+(C21-C$7)/C$8</f>
        <v>0</v>
      </c>
      <c r="F21">
        <f t="shared" ref="F21:F30" si="1">ROUND(2*E21,0)/2</f>
        <v>0</v>
      </c>
      <c r="G21">
        <f>+C21-(C$7+F21*C$8)</f>
        <v>0</v>
      </c>
      <c r="I21">
        <f>+G21</f>
        <v>0</v>
      </c>
      <c r="O21">
        <f ca="1">+C$11+C$12*$F21</f>
        <v>1.4122584172736041E-3</v>
      </c>
      <c r="P21">
        <f ca="1">+D$11+D$12*$F21</f>
        <v>1.1749860164800749</v>
      </c>
      <c r="Q21" s="2">
        <f>+C21-15018.5</f>
        <v>37482.970999999998</v>
      </c>
      <c r="R21">
        <f>G21</f>
        <v>0</v>
      </c>
    </row>
    <row r="22" spans="1:19">
      <c r="A22" s="35" t="s">
        <v>42</v>
      </c>
      <c r="B22" s="36" t="s">
        <v>43</v>
      </c>
      <c r="C22" s="37">
        <v>54086.974300000002</v>
      </c>
      <c r="D22" s="37">
        <v>4.5999999999999999E-3</v>
      </c>
      <c r="E22">
        <f t="shared" si="0"/>
        <v>189.65925899215964</v>
      </c>
      <c r="F22">
        <f t="shared" si="1"/>
        <v>189.5</v>
      </c>
      <c r="G22">
        <f t="shared" ref="G22:G30" si="2">+C22-(C$7+F22*C$8)</f>
        <v>1.3313647800023318</v>
      </c>
      <c r="K22">
        <f>+G22</f>
        <v>1.3313647800023318</v>
      </c>
      <c r="O22">
        <f t="shared" ref="O22:O30" ca="1" si="3">+C$11+C$12*$F22</f>
        <v>0.16035576052414785</v>
      </c>
      <c r="P22">
        <f t="shared" ref="P22:P30" ca="1" si="4">+D$11+D$12*$F22</f>
        <v>1.3260975487314726</v>
      </c>
      <c r="Q22" s="2">
        <f t="shared" ref="Q22:Q30" si="5">+C22-15018.5</f>
        <v>39068.474300000002</v>
      </c>
      <c r="S22">
        <f>G22</f>
        <v>1.3313647800023318</v>
      </c>
    </row>
    <row r="23" spans="1:19">
      <c r="A23" s="35" t="s">
        <v>42</v>
      </c>
      <c r="B23" s="36" t="s">
        <v>43</v>
      </c>
      <c r="C23" s="37">
        <v>54229.092700000001</v>
      </c>
      <c r="D23" s="37">
        <v>5.4999999999999997E-3</v>
      </c>
      <c r="E23">
        <f t="shared" si="0"/>
        <v>206.6595833895615</v>
      </c>
      <c r="F23">
        <f t="shared" si="1"/>
        <v>206.5</v>
      </c>
      <c r="G23">
        <f t="shared" si="2"/>
        <v>1.3340766600013012</v>
      </c>
      <c r="K23">
        <f>+G23</f>
        <v>1.3340766600013012</v>
      </c>
      <c r="O23">
        <f t="shared" ca="1" si="3"/>
        <v>0.17461454435431598</v>
      </c>
      <c r="P23">
        <f t="shared" ca="1" si="4"/>
        <v>1.3396537284057404</v>
      </c>
      <c r="Q23" s="2">
        <f t="shared" si="5"/>
        <v>39210.592700000001</v>
      </c>
      <c r="S23">
        <f>G23</f>
        <v>1.3340766600013012</v>
      </c>
    </row>
    <row r="24" spans="1:19">
      <c r="A24" s="38" t="s">
        <v>44</v>
      </c>
      <c r="B24" s="39" t="s">
        <v>45</v>
      </c>
      <c r="C24" s="40">
        <v>54357.5236</v>
      </c>
      <c r="D24" s="40" t="s">
        <v>46</v>
      </c>
      <c r="E24">
        <f t="shared" si="0"/>
        <v>222.02259734588438</v>
      </c>
      <c r="F24">
        <f t="shared" si="1"/>
        <v>222</v>
      </c>
      <c r="G24">
        <f t="shared" si="2"/>
        <v>0.18890808000287507</v>
      </c>
      <c r="I24">
        <f>+G24</f>
        <v>0.18890808000287507</v>
      </c>
      <c r="O24">
        <f t="shared" ca="1" si="3"/>
        <v>0.18761520019946928</v>
      </c>
      <c r="P24">
        <f t="shared" ca="1" si="4"/>
        <v>1.3520137745793375</v>
      </c>
      <c r="Q24" s="2">
        <f t="shared" si="5"/>
        <v>39339.0236</v>
      </c>
      <c r="R24">
        <f t="shared" ref="R24:R30" si="6">G24</f>
        <v>0.18890808000287507</v>
      </c>
    </row>
    <row r="25" spans="1:19">
      <c r="A25" s="38" t="s">
        <v>47</v>
      </c>
      <c r="B25" s="39" t="s">
        <v>45</v>
      </c>
      <c r="C25" s="40">
        <v>55795.543599999997</v>
      </c>
      <c r="D25" s="40" t="s">
        <v>46</v>
      </c>
      <c r="E25">
        <f t="shared" si="0"/>
        <v>394.03977802025076</v>
      </c>
      <c r="F25">
        <f t="shared" si="1"/>
        <v>394</v>
      </c>
      <c r="G25">
        <f t="shared" si="2"/>
        <v>0.33253415999934077</v>
      </c>
      <c r="I25">
        <f>+G25</f>
        <v>0.33253415999934077</v>
      </c>
      <c r="O25">
        <f t="shared" ca="1" si="3"/>
        <v>0.33188054248117044</v>
      </c>
      <c r="P25">
        <f t="shared" ca="1" si="4"/>
        <v>1.4891704159895771</v>
      </c>
      <c r="Q25" s="2">
        <f t="shared" si="5"/>
        <v>40777.043599999997</v>
      </c>
      <c r="R25">
        <f t="shared" si="6"/>
        <v>0.33253415999934077</v>
      </c>
    </row>
    <row r="26" spans="1:19">
      <c r="A26" s="38" t="s">
        <v>47</v>
      </c>
      <c r="B26" s="39" t="s">
        <v>45</v>
      </c>
      <c r="C26" s="40">
        <v>55887.511700000003</v>
      </c>
      <c r="D26" s="40" t="s">
        <v>46</v>
      </c>
      <c r="E26">
        <f t="shared" si="0"/>
        <v>405.04108069613784</v>
      </c>
      <c r="F26">
        <f t="shared" si="1"/>
        <v>405</v>
      </c>
      <c r="G26">
        <f t="shared" si="2"/>
        <v>0.34342420000757556</v>
      </c>
      <c r="I26">
        <f>+G26</f>
        <v>0.34342420000757556</v>
      </c>
      <c r="O26">
        <f t="shared" ca="1" si="3"/>
        <v>0.34110681437127927</v>
      </c>
      <c r="P26">
        <f t="shared" ca="1" si="4"/>
        <v>1.4979420616611621</v>
      </c>
      <c r="Q26" s="2">
        <f t="shared" si="5"/>
        <v>40869.011700000003</v>
      </c>
      <c r="R26">
        <f t="shared" si="6"/>
        <v>0.34342420000757556</v>
      </c>
    </row>
    <row r="27" spans="1:19">
      <c r="A27" s="41" t="s">
        <v>48</v>
      </c>
      <c r="B27" s="42" t="s">
        <v>45</v>
      </c>
      <c r="C27" s="43">
        <v>56188.491999999998</v>
      </c>
      <c r="D27" s="43">
        <v>4.1999999999999997E-3</v>
      </c>
      <c r="E27">
        <f t="shared" si="0"/>
        <v>441.04460126228042</v>
      </c>
      <c r="F27">
        <f t="shared" si="1"/>
        <v>441</v>
      </c>
      <c r="G27">
        <f t="shared" si="2"/>
        <v>0.37285523999889847</v>
      </c>
      <c r="K27">
        <f t="shared" ref="K24:K30" si="7">+G27</f>
        <v>0.37285523999889847</v>
      </c>
      <c r="O27">
        <f t="shared" ca="1" si="3"/>
        <v>0.37130188601163527</v>
      </c>
      <c r="P27">
        <f t="shared" ca="1" si="4"/>
        <v>1.5266492656772588</v>
      </c>
      <c r="Q27" s="2">
        <f t="shared" si="5"/>
        <v>41169.991999999998</v>
      </c>
      <c r="R27">
        <f t="shared" si="6"/>
        <v>0.37285523999889847</v>
      </c>
    </row>
    <row r="28" spans="1:19">
      <c r="A28" s="43" t="s">
        <v>49</v>
      </c>
      <c r="B28" s="42" t="s">
        <v>43</v>
      </c>
      <c r="C28" s="43">
        <v>56645.295740000001</v>
      </c>
      <c r="D28" s="43">
        <v>3.2000000000000002E-3</v>
      </c>
      <c r="E28">
        <f t="shared" si="0"/>
        <v>495.68785481668647</v>
      </c>
      <c r="F28">
        <f t="shared" si="1"/>
        <v>495.5</v>
      </c>
      <c r="G28">
        <f t="shared" si="2"/>
        <v>1.5704186200018739</v>
      </c>
      <c r="K28">
        <f t="shared" si="7"/>
        <v>1.5704186200018739</v>
      </c>
      <c r="O28">
        <f t="shared" ca="1" si="3"/>
        <v>0.41701386946717434</v>
      </c>
      <c r="P28">
        <f t="shared" ca="1" si="4"/>
        <v>1.570108782868294</v>
      </c>
      <c r="Q28" s="2">
        <f t="shared" si="5"/>
        <v>41626.795740000001</v>
      </c>
      <c r="S28">
        <f>G28</f>
        <v>1.5704186200018739</v>
      </c>
    </row>
    <row r="29" spans="1:19">
      <c r="A29" s="43" t="s">
        <v>49</v>
      </c>
      <c r="B29" s="42" t="s">
        <v>45</v>
      </c>
      <c r="C29" s="43">
        <v>56673.399069999999</v>
      </c>
      <c r="D29" s="43">
        <v>4.4999999999999997E-3</v>
      </c>
      <c r="E29">
        <f t="shared" si="0"/>
        <v>499.04959915554201</v>
      </c>
      <c r="F29">
        <f t="shared" si="1"/>
        <v>499</v>
      </c>
      <c r="G29">
        <f t="shared" si="2"/>
        <v>0.41463636000116821</v>
      </c>
      <c r="K29">
        <f t="shared" si="7"/>
        <v>0.41463636000116821</v>
      </c>
      <c r="O29">
        <f t="shared" ca="1" si="3"/>
        <v>0.41994950143220894</v>
      </c>
      <c r="P29">
        <f t="shared" ca="1" si="4"/>
        <v>1.5728997610365256</v>
      </c>
      <c r="Q29" s="2">
        <f t="shared" si="5"/>
        <v>41654.899069999999</v>
      </c>
      <c r="R29">
        <f t="shared" si="6"/>
        <v>0.41463636000116821</v>
      </c>
    </row>
    <row r="30" spans="1:19">
      <c r="A30" s="44" t="s">
        <v>50</v>
      </c>
      <c r="B30" s="45"/>
      <c r="C30" s="44">
        <v>56949.304600000003</v>
      </c>
      <c r="D30" s="44">
        <v>2.3E-3</v>
      </c>
      <c r="E30">
        <f t="shared" si="0"/>
        <v>532.05365431685243</v>
      </c>
      <c r="F30">
        <f t="shared" si="1"/>
        <v>532</v>
      </c>
      <c r="G30">
        <f t="shared" si="2"/>
        <v>0.44853648000571411</v>
      </c>
      <c r="K30">
        <f t="shared" si="7"/>
        <v>0.44853648000571411</v>
      </c>
      <c r="O30">
        <f t="shared" ca="1" si="3"/>
        <v>0.44762831710253531</v>
      </c>
      <c r="P30">
        <f t="shared" ca="1" si="4"/>
        <v>1.5992146980512807</v>
      </c>
      <c r="Q30" s="2">
        <f t="shared" si="5"/>
        <v>41930.804600000003</v>
      </c>
      <c r="R30">
        <f t="shared" si="6"/>
        <v>0.44853648000571411</v>
      </c>
    </row>
    <row r="31" spans="1:19">
      <c r="A31" s="13"/>
      <c r="B31" s="14"/>
      <c r="C31" s="11"/>
      <c r="D31" s="11"/>
      <c r="Q31" s="2"/>
    </row>
    <row r="32" spans="1:19">
      <c r="A32" s="13"/>
      <c r="B32" s="14"/>
      <c r="C32" s="11"/>
      <c r="D32" s="11"/>
      <c r="Q32" s="2"/>
    </row>
    <row r="33" spans="1:17">
      <c r="A33" s="15"/>
      <c r="B33" s="10"/>
      <c r="C33" s="11"/>
      <c r="D33" s="12"/>
      <c r="Q33" s="2"/>
    </row>
    <row r="34" spans="1:17">
      <c r="A34" s="15"/>
      <c r="B34" s="10"/>
      <c r="C34" s="11"/>
      <c r="D34" s="12"/>
      <c r="Q34" s="2"/>
    </row>
    <row r="35" spans="1:17">
      <c r="A35" s="15"/>
      <c r="B35" s="10"/>
      <c r="C35" s="11"/>
      <c r="D35" s="12"/>
      <c r="Q3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4" sqref="C44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2024-02-16T04:59:43Z</dcterms:modified>
</cp:coreProperties>
</file>