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29F368C-F456-4F65-9FFC-F6E769F5EEA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/>
  <c r="G31" i="1"/>
  <c r="K31" i="1"/>
  <c r="D9" i="1"/>
  <c r="C9" i="1"/>
  <c r="E22" i="1"/>
  <c r="F22" i="1"/>
  <c r="G22" i="1"/>
  <c r="I22" i="1"/>
  <c r="E23" i="1"/>
  <c r="F23" i="1"/>
  <c r="G23" i="1"/>
  <c r="I23" i="1"/>
  <c r="E24" i="1"/>
  <c r="F24" i="1"/>
  <c r="G24" i="1"/>
  <c r="J24" i="1"/>
  <c r="E25" i="1"/>
  <c r="F25" i="1"/>
  <c r="G25" i="1"/>
  <c r="J25" i="1"/>
  <c r="E26" i="1"/>
  <c r="F26" i="1"/>
  <c r="G26" i="1"/>
  <c r="I26" i="1"/>
  <c r="E27" i="1"/>
  <c r="F27" i="1"/>
  <c r="G27" i="1"/>
  <c r="I27" i="1"/>
  <c r="E28" i="1"/>
  <c r="F28" i="1"/>
  <c r="G28" i="1"/>
  <c r="J28" i="1"/>
  <c r="E29" i="1"/>
  <c r="F29" i="1"/>
  <c r="G29" i="1"/>
  <c r="J29" i="1"/>
  <c r="E30" i="1"/>
  <c r="F30" i="1"/>
  <c r="G30" i="1"/>
  <c r="J30" i="1"/>
  <c r="Q31" i="1"/>
  <c r="Q23" i="1"/>
  <c r="Q26" i="1"/>
  <c r="Q27" i="1"/>
  <c r="Q22" i="1"/>
  <c r="G14" i="2"/>
  <c r="C14" i="2"/>
  <c r="E14" i="2"/>
  <c r="C21" i="1"/>
  <c r="G13" i="2"/>
  <c r="C13" i="2"/>
  <c r="E13" i="2"/>
  <c r="G12" i="2"/>
  <c r="C12" i="2"/>
  <c r="E12" i="2"/>
  <c r="G17" i="2"/>
  <c r="C17" i="2"/>
  <c r="E17" i="2"/>
  <c r="G16" i="2"/>
  <c r="C16" i="2"/>
  <c r="E16" i="2"/>
  <c r="G15" i="2"/>
  <c r="C15" i="2"/>
  <c r="E15" i="2"/>
  <c r="G18" i="2"/>
  <c r="C18" i="2"/>
  <c r="E18" i="2"/>
  <c r="H14" i="2"/>
  <c r="D14" i="2"/>
  <c r="B14" i="2"/>
  <c r="A14" i="2"/>
  <c r="H13" i="2"/>
  <c r="D13" i="2"/>
  <c r="B13" i="2"/>
  <c r="A13" i="2"/>
  <c r="H12" i="2"/>
  <c r="D12" i="2"/>
  <c r="B12" i="2"/>
  <c r="A12" i="2"/>
  <c r="H17" i="2"/>
  <c r="D17" i="2"/>
  <c r="B17" i="2"/>
  <c r="A17" i="2"/>
  <c r="H16" i="2"/>
  <c r="D16" i="2"/>
  <c r="B16" i="2"/>
  <c r="A16" i="2"/>
  <c r="H15" i="2"/>
  <c r="D15" i="2"/>
  <c r="B15" i="2"/>
  <c r="A15" i="2"/>
  <c r="H18" i="2"/>
  <c r="D18" i="2"/>
  <c r="B18" i="2"/>
  <c r="A18" i="2"/>
  <c r="Q24" i="1"/>
  <c r="Q25" i="1"/>
  <c r="Q30" i="1"/>
  <c r="Q29" i="1"/>
  <c r="Q28" i="1"/>
  <c r="A21" i="1"/>
  <c r="E21" i="1"/>
  <c r="F21" i="1"/>
  <c r="G21" i="1"/>
  <c r="H21" i="1"/>
  <c r="F16" i="1"/>
  <c r="C17" i="1"/>
  <c r="Q21" i="1"/>
  <c r="C11" i="1"/>
  <c r="C12" i="1"/>
  <c r="C16" i="1" l="1"/>
  <c r="D18" i="1" s="1"/>
  <c r="O23" i="1"/>
  <c r="O25" i="1"/>
  <c r="O26" i="1"/>
  <c r="O30" i="1"/>
  <c r="O22" i="1"/>
  <c r="O21" i="1"/>
  <c r="O28" i="1"/>
  <c r="O24" i="1"/>
  <c r="C15" i="1"/>
  <c r="O29" i="1"/>
  <c r="O31" i="1"/>
  <c r="O27" i="1"/>
  <c r="F17" i="1"/>
  <c r="C18" i="1" l="1"/>
  <c r="F18" i="1"/>
  <c r="F19" i="1" s="1"/>
</calcChain>
</file>

<file path=xl/sharedStrings.xml><?xml version="1.0" encoding="utf-8"?>
<sst xmlns="http://schemas.openxmlformats.org/spreadsheetml/2006/main" count="146" uniqueCount="94">
  <si>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</si>
  <si>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</si>
  <si>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</si>
  <si>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</si>
  <si>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</si>
  <si>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</si>
  <si>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</si>
  <si>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</si>
  <si>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</si>
  <si>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</si>
  <si>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</si>
  <si>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</si>
  <si>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</si>
  <si>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</si>
  <si>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</si>
  <si>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</si>
  <si>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</si>
  <si>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</si>
  <si>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</si>
  <si>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</si>
  <si>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</si>
  <si>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</si>
  <si>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</si>
  <si>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</si>
  <si>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</si>
  <si>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</si>
  <si>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</si>
  <si>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</si>
  <si>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</si>
  <si>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</si>
  <si>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</si>
  <si>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</si>
  <si>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</si>
  <si>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</si>
  <si>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</si>
  <si>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</si>
  <si>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</si>
  <si>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</si>
  <si>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ER Lac</t>
  </si>
  <si>
    <t>ER Lac / GSC na</t>
  </si>
  <si>
    <t>EA</t>
  </si>
  <si>
    <t>Malkov</t>
  </si>
  <si>
    <t>IBVS 6070</t>
  </si>
  <si>
    <t>I</t>
  </si>
  <si>
    <t>IBVS 6118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</si>
  <si>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</si>
  <si>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</si>
  <si>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</si>
  <si>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</si>
  <si>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</si>
  <si>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</si>
  <si>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</si>
  <si>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</si>
  <si>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</si>
  <si>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</si>
  <si>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</si>
  <si>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</si>
  <si>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2454712.4537 </t>
  </si>
  <si>
    <t> 02.09.2008 22:53 </t>
  </si>
  <si>
    <t> -0.4991 </t>
  </si>
  <si>
    <t>C </t>
  </si>
  <si>
    <t>-I</t>
  </si>
  <si>
    <t> F.Agerer </t>
  </si>
  <si>
    <t>BAVM 203 </t>
  </si>
  <si>
    <t>2455033.4942 </t>
  </si>
  <si>
    <t> 20.07.2009 23:51 </t>
  </si>
  <si>
    <t>7541</t>
  </si>
  <si>
    <t> -0.5128 </t>
  </si>
  <si>
    <t>BAVM 212 </t>
  </si>
  <si>
    <t>2455784.5512 </t>
  </si>
  <si>
    <t> 11.08.2011 01:13 </t>
  </si>
  <si>
    <t>7796</t>
  </si>
  <si>
    <t> -0.5458 </t>
  </si>
  <si>
    <t>BAVM 220 </t>
  </si>
  <si>
    <t>2455849.3418 </t>
  </si>
  <si>
    <t> 14.10.2011 20:12 </t>
  </si>
  <si>
    <t>7818</t>
  </si>
  <si>
    <t> -0.5551 </t>
  </si>
  <si>
    <t>BAVM 225 </t>
  </si>
  <si>
    <t>2456167.4408 </t>
  </si>
  <si>
    <t> 27.08.2012 22:34 </t>
  </si>
  <si>
    <t>7926</t>
  </si>
  <si>
    <t> -0.5648 </t>
  </si>
  <si>
    <t>BAVM 231 </t>
  </si>
  <si>
    <t>2456541.494 </t>
  </si>
  <si>
    <t> 05.09.2013 23:51 </t>
  </si>
  <si>
    <t>8053</t>
  </si>
  <si>
    <t> -0.584 </t>
  </si>
  <si>
    <t>BAVM 234 </t>
  </si>
  <si>
    <t>2456600.3995 </t>
  </si>
  <si>
    <t> 03.11.2013 21:35 </t>
  </si>
  <si>
    <t>8073</t>
  </si>
  <si>
    <t> -0.5874 </t>
  </si>
  <si>
    <t>IBVS 6196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</si>
</sst>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0" fillId="0" borderId="0" xfId="0" applyAlignment="1">
      <alignment horizontal="right"/>
    </xf>
    <xf numFmtId="0" fontId="35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ER Lac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DA-4C0E-BF29-641B63B3DD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-0.49913199999718927</c:v>
                </c:pt>
                <c:pt idx="2">
                  <c:v>-0.51279099999374012</c:v>
                </c:pt>
                <c:pt idx="5">
                  <c:v>-0.54579599999124184</c:v>
                </c:pt>
                <c:pt idx="6">
                  <c:v>-0.55511799999658251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DA-4C0E-BF29-641B63B3DD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-0.53103299999202136</c:v>
                </c:pt>
                <c:pt idx="4">
                  <c:v>-0.53463700000429526</c:v>
                </c:pt>
                <c:pt idx="7">
                  <c:v>-0.56482600000163075</c:v>
                </c:pt>
                <c:pt idx="8">
                  <c:v>-0.583902999998827</c:v>
                </c:pt>
                <c:pt idx="9">
                  <c:v>-0.58742299999721581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DA-4C0E-BF29-641B63B3DD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0">
                  <c:v>-0.62132999999448657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DA-4C0E-BF29-641B63B3DD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DA-4C0E-BF29-641B63B3DD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DA-4C0E-BF29-641B63B3DD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DA-4C0E-BF29-641B63B3DD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0.52191749943293997</c:v>
                </c:pt>
                <c:pt idx="1">
                  <c:v>-0.49842203522556427</c:v>
                </c:pt>
                <c:pt idx="2">
                  <c:v>-0.51338664896046426</c:v>
                </c:pt>
                <c:pt idx="3">
                  <c:v>-0.53288183382611376</c:v>
                </c:pt>
                <c:pt idx="4">
                  <c:v>-0.53343099396317439</c:v>
                </c:pt>
                <c:pt idx="5">
                  <c:v>-0.54839560769807438</c:v>
                </c:pt>
                <c:pt idx="6">
                  <c:v>-0.55141598845190731</c:v>
                </c:pt>
                <c:pt idx="7">
                  <c:v>-0.5662433121525422</c:v>
                </c:pt>
                <c:pt idx="8">
                  <c:v>-0.58367914650421471</c:v>
                </c:pt>
                <c:pt idx="9">
                  <c:v>-0.58642494718951743</c:v>
                </c:pt>
                <c:pt idx="10">
                  <c:v>-0.62170848599565798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DA-4C0E-BF29-641B63B3DDB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DA-4C0E-BF29-641B63B3D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304664"/>
        <c:axId val="1"/>
      </c:scatterChart>
      <c:valAx>
        <c:axId val="581304664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304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ER Lac - O-C Diagr.</a:t>
            </a:r>
          </a:p>
        </c:rich>
      </c:tx>
      <c:layout>
        <c:manualLayout>
          <c:xMode val="edge"/>
          <c:yMode val="edge"/>
          <c:x val="0.3858865164376975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3994189017784567"/>
          <c:w val="0.83333455526017508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90-4889-91C1-04DA81964E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-0.49913199999718927</c:v>
                </c:pt>
                <c:pt idx="2">
                  <c:v>-0.51279099999374012</c:v>
                </c:pt>
                <c:pt idx="5">
                  <c:v>-0.54579599999124184</c:v>
                </c:pt>
                <c:pt idx="6">
                  <c:v>-0.55511799999658251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90-4889-91C1-04DA81964E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-0.53103299999202136</c:v>
                </c:pt>
                <c:pt idx="4">
                  <c:v>-0.53463700000429526</c:v>
                </c:pt>
                <c:pt idx="7">
                  <c:v>-0.56482600000163075</c:v>
                </c:pt>
                <c:pt idx="8">
                  <c:v>-0.583902999998827</c:v>
                </c:pt>
                <c:pt idx="9">
                  <c:v>-0.58742299999721581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90-4889-91C1-04DA81964E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0">
                  <c:v>-0.62132999999448657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90-4889-91C1-04DA81964E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90-4889-91C1-04DA81964E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90-4889-91C1-04DA81964E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  <c:pt idx="4">
                    <c:v>5.5999999999999999E-3</c:v>
                  </c:pt>
                  <c:pt idx="5">
                    <c:v>0</c:v>
                  </c:pt>
                  <c:pt idx="6">
                    <c:v>0</c:v>
                  </c:pt>
                  <c:pt idx="7">
                    <c:v>2.3E-3</c:v>
                  </c:pt>
                  <c:pt idx="8">
                    <c:v>4.1000000000000003E-3</c:v>
                  </c:pt>
                  <c:pt idx="9">
                    <c:v>5.4000000000000003E-3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90-4889-91C1-04DA81964E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0.52191749943293997</c:v>
                </c:pt>
                <c:pt idx="1">
                  <c:v>-0.49842203522556427</c:v>
                </c:pt>
                <c:pt idx="2">
                  <c:v>-0.51338664896046426</c:v>
                </c:pt>
                <c:pt idx="3">
                  <c:v>-0.53288183382611376</c:v>
                </c:pt>
                <c:pt idx="4">
                  <c:v>-0.53343099396317439</c:v>
                </c:pt>
                <c:pt idx="5">
                  <c:v>-0.54839560769807438</c:v>
                </c:pt>
                <c:pt idx="6">
                  <c:v>-0.55141598845190731</c:v>
                </c:pt>
                <c:pt idx="7">
                  <c:v>-0.5662433121525422</c:v>
                </c:pt>
                <c:pt idx="8">
                  <c:v>-0.58367914650421471</c:v>
                </c:pt>
                <c:pt idx="9">
                  <c:v>-0.58642494718951743</c:v>
                </c:pt>
                <c:pt idx="10">
                  <c:v>-0.62170848599565798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90-4889-91C1-04DA81964E9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7432</c:v>
                </c:pt>
                <c:pt idx="2">
                  <c:v>7541</c:v>
                </c:pt>
                <c:pt idx="3">
                  <c:v>7683</c:v>
                </c:pt>
                <c:pt idx="4">
                  <c:v>7687</c:v>
                </c:pt>
                <c:pt idx="5">
                  <c:v>7796</c:v>
                </c:pt>
                <c:pt idx="6">
                  <c:v>7818</c:v>
                </c:pt>
                <c:pt idx="7">
                  <c:v>7926</c:v>
                </c:pt>
                <c:pt idx="8">
                  <c:v>8053</c:v>
                </c:pt>
                <c:pt idx="9">
                  <c:v>8073</c:v>
                </c:pt>
                <c:pt idx="10">
                  <c:v>8330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90-4889-91C1-04DA81964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370672"/>
        <c:axId val="1"/>
      </c:scatterChart>
      <c:valAx>
        <c:axId val="425370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370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71202698761751"/>
          <c:y val="0.92419947506561673"/>
          <c:w val="0.7132143166788835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FCBB56F-B4AF-C73B-88DA-8BD5F4E19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F049941C-A532-22B5-AAD9-1816D07B5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bav-astro.de/sfs/BAVM_link.php?BAVMnr=203" TargetMode="External"/><Relationship Id="rId6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  <c r="E2" s="10" t="s">
        <v>38</v>
      </c>
      <c r="F2" t="s">
        <v>13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57">
        <v>32822.360999999997</v>
      </c>
      <c r="D7" s="29" t="s">
        <v>41</v>
      </c>
    </row>
    <row r="8" spans="1:6" x14ac:dyDescent="0.2">
      <c r="A8" t="s">
        <v>3</v>
      </c>
      <c r="C8" s="57">
        <v>2.9454509999999998</v>
      </c>
      <c r="D8" s="29" t="s">
        <v>41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0.52191749943293997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-1.372900342651378E-4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57357.346121513998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2.9453137099657347</v>
      </c>
      <c r="E16" s="14" t="s">
        <v>30</v>
      </c>
      <c r="F16" s="15">
        <f ca="1">NOW()+15018.5+$C$5/24</f>
        <v>60356.759517824074</v>
      </c>
    </row>
    <row r="17" spans="1:21" ht="13.5" thickBot="1" x14ac:dyDescent="0.25">
      <c r="A17" s="14" t="s">
        <v>27</v>
      </c>
      <c r="B17" s="10"/>
      <c r="C17" s="10">
        <f>COUNT(C21:C2191)</f>
        <v>11</v>
      </c>
      <c r="E17" s="14" t="s">
        <v>35</v>
      </c>
      <c r="F17" s="15">
        <f ca="1">ROUND(2*(F16-$C$7)/$C$8,0)/2+F15</f>
        <v>9349</v>
      </c>
    </row>
    <row r="18" spans="1:21" ht="14.25" thickTop="1" thickBot="1" x14ac:dyDescent="0.25">
      <c r="A18" s="16" t="s">
        <v>5</v>
      </c>
      <c r="B18" s="10"/>
      <c r="C18" s="19">
        <f ca="1">+C15</f>
        <v>57357.346121513998</v>
      </c>
      <c r="D18" s="20">
        <f ca="1">+C16</f>
        <v>2.9453137099657347</v>
      </c>
      <c r="E18" s="14" t="s">
        <v>36</v>
      </c>
      <c r="F18" s="23">
        <f ca="1">ROUND(2*(F16-$C$15)/$C$16,0)/2+F15</f>
        <v>1019.5</v>
      </c>
    </row>
    <row r="19" spans="1:21" ht="13.5" thickTop="1" x14ac:dyDescent="0.2">
      <c r="E19" s="14" t="s">
        <v>31</v>
      </c>
      <c r="F19" s="18">
        <f ca="1">+$C$15+$C$16*F18-15018.5-$C$5/24</f>
        <v>45341.989282157403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53</v>
      </c>
      <c r="I20" s="7" t="s">
        <v>56</v>
      </c>
      <c r="J20" s="7" t="s">
        <v>50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Malkov</v>
      </c>
      <c r="C21" s="8">
        <f>C$7</f>
        <v>32822.360999999997</v>
      </c>
      <c r="D21" s="8" t="s">
        <v>13</v>
      </c>
      <c r="E21">
        <f t="shared" ref="E21:E30" si="0">+(C21-C$7)/C$8</f>
        <v>0</v>
      </c>
      <c r="F21">
        <f t="shared" ref="F21:F31" si="1">ROUND(2*E21,0)/2</f>
        <v>0</v>
      </c>
      <c r="G21">
        <f t="shared" ref="G21:G30" si="2">+C21-(C$7+F21*C$8)</f>
        <v>0</v>
      </c>
      <c r="H21">
        <f>+G21</f>
        <v>0</v>
      </c>
      <c r="O21">
        <f t="shared" ref="O21:O30" ca="1" si="3">+C$11+C$12*$F21</f>
        <v>0.52191749943293997</v>
      </c>
      <c r="Q21" s="2">
        <f t="shared" ref="Q21:Q30" si="4">+C21-15018.5</f>
        <v>17803.860999999997</v>
      </c>
    </row>
    <row r="22" spans="1:21" x14ac:dyDescent="0.2">
      <c r="A22" s="51" t="s">
        <v>63</v>
      </c>
      <c r="B22" s="53" t="s">
        <v>43</v>
      </c>
      <c r="C22" s="52">
        <v>54712.453699999998</v>
      </c>
      <c r="D22" s="52" t="s">
        <v>56</v>
      </c>
      <c r="E22">
        <f t="shared" si="0"/>
        <v>7431.830541400961</v>
      </c>
      <c r="F22">
        <f t="shared" si="1"/>
        <v>7432</v>
      </c>
      <c r="G22">
        <f t="shared" si="2"/>
        <v>-0.49913199999718927</v>
      </c>
      <c r="I22">
        <f>+G22</f>
        <v>-0.49913199999718927</v>
      </c>
      <c r="O22">
        <f t="shared" ca="1" si="3"/>
        <v>-0.49842203522556427</v>
      </c>
      <c r="Q22" s="2">
        <f t="shared" si="4"/>
        <v>39693.953699999998</v>
      </c>
    </row>
    <row r="23" spans="1:21" x14ac:dyDescent="0.2">
      <c r="A23" s="51" t="s">
        <v>68</v>
      </c>
      <c r="B23" s="53" t="s">
        <v>43</v>
      </c>
      <c r="C23" s="52">
        <v>55033.494200000001</v>
      </c>
      <c r="D23" s="52" t="s">
        <v>56</v>
      </c>
      <c r="E23">
        <f t="shared" si="0"/>
        <v>7540.8259040805651</v>
      </c>
      <c r="F23">
        <f t="shared" si="1"/>
        <v>7541</v>
      </c>
      <c r="G23">
        <f t="shared" si="2"/>
        <v>-0.51279099999374012</v>
      </c>
      <c r="I23">
        <f>+G23</f>
        <v>-0.51279099999374012</v>
      </c>
      <c r="O23">
        <f t="shared" ca="1" si="3"/>
        <v>-0.51338664896046426</v>
      </c>
      <c r="Q23" s="2">
        <f t="shared" si="4"/>
        <v>40014.994200000001</v>
      </c>
    </row>
    <row r="24" spans="1:21" x14ac:dyDescent="0.2">
      <c r="A24" s="37" t="s">
        <v>45</v>
      </c>
      <c r="B24" s="37"/>
      <c r="C24" s="33">
        <v>55451.73</v>
      </c>
      <c r="D24" s="33">
        <v>5.0000000000000001E-3</v>
      </c>
      <c r="E24">
        <f t="shared" si="0"/>
        <v>7682.8197108015065</v>
      </c>
      <c r="F24">
        <f t="shared" si="1"/>
        <v>7683</v>
      </c>
      <c r="G24">
        <f t="shared" si="2"/>
        <v>-0.53103299999202136</v>
      </c>
      <c r="J24">
        <f>+G24</f>
        <v>-0.53103299999202136</v>
      </c>
      <c r="O24">
        <f t="shared" ca="1" si="3"/>
        <v>-0.53288183382611376</v>
      </c>
      <c r="Q24" s="2">
        <f t="shared" si="4"/>
        <v>40433.230000000003</v>
      </c>
    </row>
    <row r="25" spans="1:21" x14ac:dyDescent="0.2">
      <c r="A25" s="37" t="s">
        <v>45</v>
      </c>
      <c r="B25" s="37"/>
      <c r="C25" s="33">
        <v>55463.508199999997</v>
      </c>
      <c r="D25" s="33">
        <v>5.5999999999999999E-3</v>
      </c>
      <c r="E25">
        <f t="shared" si="0"/>
        <v>7686.8184872197844</v>
      </c>
      <c r="F25">
        <f t="shared" si="1"/>
        <v>7687</v>
      </c>
      <c r="G25">
        <f t="shared" si="2"/>
        <v>-0.53463700000429526</v>
      </c>
      <c r="J25">
        <f>+G25</f>
        <v>-0.53463700000429526</v>
      </c>
      <c r="O25">
        <f t="shared" ca="1" si="3"/>
        <v>-0.53343099396317439</v>
      </c>
      <c r="Q25" s="2">
        <f t="shared" si="4"/>
        <v>40445.008199999997</v>
      </c>
    </row>
    <row r="26" spans="1:21" x14ac:dyDescent="0.2">
      <c r="A26" s="51" t="s">
        <v>73</v>
      </c>
      <c r="B26" s="53" t="s">
        <v>43</v>
      </c>
      <c r="C26" s="52">
        <v>55784.551200000002</v>
      </c>
      <c r="D26" s="52" t="s">
        <v>56</v>
      </c>
      <c r="E26">
        <f t="shared" si="0"/>
        <v>7795.814698665843</v>
      </c>
      <c r="F26">
        <f t="shared" si="1"/>
        <v>7796</v>
      </c>
      <c r="G26">
        <f t="shared" si="2"/>
        <v>-0.54579599999124184</v>
      </c>
      <c r="I26">
        <f>+G26</f>
        <v>-0.54579599999124184</v>
      </c>
      <c r="O26">
        <f t="shared" ca="1" si="3"/>
        <v>-0.54839560769807438</v>
      </c>
      <c r="Q26" s="2">
        <f t="shared" si="4"/>
        <v>40766.051200000002</v>
      </c>
    </row>
    <row r="27" spans="1:21" x14ac:dyDescent="0.2">
      <c r="A27" s="51" t="s">
        <v>78</v>
      </c>
      <c r="B27" s="53" t="s">
        <v>43</v>
      </c>
      <c r="C27" s="52">
        <v>55849.341800000002</v>
      </c>
      <c r="D27" s="52" t="s">
        <v>56</v>
      </c>
      <c r="E27">
        <f t="shared" si="0"/>
        <v>7817.8115337854906</v>
      </c>
      <c r="F27">
        <f t="shared" si="1"/>
        <v>7818</v>
      </c>
      <c r="G27">
        <f t="shared" si="2"/>
        <v>-0.55511799999658251</v>
      </c>
      <c r="I27">
        <f>+G27</f>
        <v>-0.55511799999658251</v>
      </c>
      <c r="O27">
        <f t="shared" ca="1" si="3"/>
        <v>-0.55141598845190731</v>
      </c>
      <c r="Q27" s="2">
        <f t="shared" si="4"/>
        <v>40830.841800000002</v>
      </c>
    </row>
    <row r="28" spans="1:21" x14ac:dyDescent="0.2">
      <c r="A28" s="30" t="s">
        <v>42</v>
      </c>
      <c r="B28" s="31" t="s">
        <v>43</v>
      </c>
      <c r="C28" s="32">
        <v>56167.440799999997</v>
      </c>
      <c r="D28" s="32">
        <v>2.3E-3</v>
      </c>
      <c r="E28">
        <f t="shared" si="0"/>
        <v>7925.8082378555955</v>
      </c>
      <c r="F28">
        <f t="shared" si="1"/>
        <v>7926</v>
      </c>
      <c r="G28">
        <f t="shared" si="2"/>
        <v>-0.56482600000163075</v>
      </c>
      <c r="J28">
        <f>+G28</f>
        <v>-0.56482600000163075</v>
      </c>
      <c r="O28">
        <f t="shared" ca="1" si="3"/>
        <v>-0.5662433121525422</v>
      </c>
      <c r="Q28" s="2">
        <f t="shared" si="4"/>
        <v>41148.940799999997</v>
      </c>
    </row>
    <row r="29" spans="1:21" x14ac:dyDescent="0.2">
      <c r="A29" s="34" t="s">
        <v>44</v>
      </c>
      <c r="B29" s="35" t="s">
        <v>43</v>
      </c>
      <c r="C29" s="32">
        <v>56541.493999999999</v>
      </c>
      <c r="D29" s="36">
        <v>4.1000000000000003E-3</v>
      </c>
      <c r="E29">
        <f t="shared" si="0"/>
        <v>8052.8017610885408</v>
      </c>
      <c r="F29">
        <f t="shared" si="1"/>
        <v>8053</v>
      </c>
      <c r="G29">
        <f t="shared" si="2"/>
        <v>-0.583902999998827</v>
      </c>
      <c r="J29">
        <f>+G29</f>
        <v>-0.583902999998827</v>
      </c>
      <c r="O29">
        <f t="shared" ca="1" si="3"/>
        <v>-0.58367914650421471</v>
      </c>
      <c r="Q29" s="2">
        <f t="shared" si="4"/>
        <v>41522.993999999999</v>
      </c>
    </row>
    <row r="30" spans="1:21" x14ac:dyDescent="0.2">
      <c r="A30" s="34" t="s">
        <v>44</v>
      </c>
      <c r="B30" s="35" t="s">
        <v>43</v>
      </c>
      <c r="C30" s="32">
        <v>56600.3995</v>
      </c>
      <c r="D30" s="36">
        <v>5.4000000000000003E-3</v>
      </c>
      <c r="E30">
        <f t="shared" si="0"/>
        <v>8072.8005660253739</v>
      </c>
      <c r="F30">
        <f t="shared" si="1"/>
        <v>8073</v>
      </c>
      <c r="G30">
        <f t="shared" si="2"/>
        <v>-0.58742299999721581</v>
      </c>
      <c r="J30">
        <f>+G30</f>
        <v>-0.58742299999721581</v>
      </c>
      <c r="O30">
        <f t="shared" ca="1" si="3"/>
        <v>-0.58642494718951743</v>
      </c>
      <c r="Q30" s="2">
        <f t="shared" si="4"/>
        <v>41581.8995</v>
      </c>
    </row>
    <row r="31" spans="1:21" x14ac:dyDescent="0.2">
      <c r="A31" s="54" t="s">
        <v>93</v>
      </c>
      <c r="B31" s="55" t="s">
        <v>43</v>
      </c>
      <c r="C31" s="56">
        <v>57357.3465</v>
      </c>
      <c r="D31" s="58">
        <v>4.0000000000000002E-4</v>
      </c>
      <c r="E31">
        <f>+(C31-C$7)/C$8</f>
        <v>8329.7890543757148</v>
      </c>
      <c r="F31">
        <f t="shared" si="1"/>
        <v>8330</v>
      </c>
      <c r="G31">
        <f>+C31-(C$7+F31*C$8)</f>
        <v>-0.62132999999448657</v>
      </c>
      <c r="K31">
        <f>+G31</f>
        <v>-0.62132999999448657</v>
      </c>
      <c r="O31">
        <f ca="1">+C$11+C$12*$F31</f>
        <v>-0.62170848599565798</v>
      </c>
      <c r="Q31" s="2">
        <f>+C31-15018.5</f>
        <v>42338.8465</v>
      </c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7"/>
  <sheetViews>
    <sheetView workbookViewId="0">
      <selection activeCell="A15" sqref="A15:D1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46</v>
      </c>
      <c r="I1" s="39" t="s">
        <v>47</v>
      </c>
      <c r="J1" s="40" t="s">
        <v>48</v>
      </c>
    </row>
    <row r="2" spans="1:16" x14ac:dyDescent="0.2">
      <c r="I2" s="41" t="s">
        <v>49</v>
      </c>
      <c r="J2" s="42" t="s">
        <v>50</v>
      </c>
    </row>
    <row r="3" spans="1:16" x14ac:dyDescent="0.2">
      <c r="A3" s="43" t="s">
        <v>51</v>
      </c>
      <c r="I3" s="41" t="s">
        <v>52</v>
      </c>
      <c r="J3" s="42" t="s">
        <v>53</v>
      </c>
    </row>
    <row r="4" spans="1:16" x14ac:dyDescent="0.2">
      <c r="I4" s="41" t="s">
        <v>54</v>
      </c>
      <c r="J4" s="42" t="s">
        <v>53</v>
      </c>
    </row>
    <row r="5" spans="1:16" ht="13.5" thickBot="1" x14ac:dyDescent="0.25">
      <c r="I5" s="44" t="s">
        <v>55</v>
      </c>
      <c r="J5" s="45" t="s">
        <v>56</v>
      </c>
    </row>
    <row r="11" spans="1:16" ht="13.5" thickBot="1" x14ac:dyDescent="0.25"/>
    <row r="12" spans="1:16" ht="12.75" customHeight="1" thickBot="1" x14ac:dyDescent="0.25">
      <c r="A12" s="8" t="str">
        <f t="shared" ref="A12:A18" si="0">P12</f>
        <v>BAVM 231 </v>
      </c>
      <c r="B12" s="3" t="str">
        <f t="shared" ref="B12:B18" si="1">IF(H12=INT(H12),"I","II")</f>
        <v>I</v>
      </c>
      <c r="C12" s="8">
        <f t="shared" ref="C12:C18" si="2">1*G12</f>
        <v>56167.440799999997</v>
      </c>
      <c r="D12" s="10" t="str">
        <f t="shared" ref="D12:D18" si="3">VLOOKUP(F12,I$1:J$5,2,FALSE)</f>
        <v>vis</v>
      </c>
      <c r="E12" s="46">
        <f>VLOOKUP(C12,Active!C$21:E$973,3,FALSE)</f>
        <v>7925.8082378555955</v>
      </c>
      <c r="F12" s="3" t="s">
        <v>55</v>
      </c>
      <c r="G12" s="10" t="str">
        <f t="shared" ref="G12:G18" si="4">MID(I12,3,LEN(I12)-3)</f>
        <v>56167.4408</v>
      </c>
      <c r="H12" s="8">
        <f t="shared" ref="H12:H18" si="5">1*K12</f>
        <v>7926</v>
      </c>
      <c r="I12" s="47" t="s">
        <v>79</v>
      </c>
      <c r="J12" s="48" t="s">
        <v>80</v>
      </c>
      <c r="K12" s="47" t="s">
        <v>81</v>
      </c>
      <c r="L12" s="47" t="s">
        <v>82</v>
      </c>
      <c r="M12" s="48" t="s">
        <v>60</v>
      </c>
      <c r="N12" s="48" t="s">
        <v>61</v>
      </c>
      <c r="O12" s="49" t="s">
        <v>62</v>
      </c>
      <c r="P12" s="50" t="s">
        <v>83</v>
      </c>
    </row>
    <row r="13" spans="1:16" ht="12.75" customHeight="1" thickBot="1" x14ac:dyDescent="0.25">
      <c r="A13" s="8" t="str">
        <f t="shared" si="0"/>
        <v>BAVM 234 </v>
      </c>
      <c r="B13" s="3" t="str">
        <f t="shared" si="1"/>
        <v>I</v>
      </c>
      <c r="C13" s="8">
        <f t="shared" si="2"/>
        <v>56541.493999999999</v>
      </c>
      <c r="D13" s="10" t="str">
        <f t="shared" si="3"/>
        <v>vis</v>
      </c>
      <c r="E13" s="46">
        <f>VLOOKUP(C13,Active!C$21:E$973,3,FALSE)</f>
        <v>8052.8017610885408</v>
      </c>
      <c r="F13" s="3" t="s">
        <v>55</v>
      </c>
      <c r="G13" s="10" t="str">
        <f t="shared" si="4"/>
        <v>56541.494</v>
      </c>
      <c r="H13" s="8">
        <f t="shared" si="5"/>
        <v>8053</v>
      </c>
      <c r="I13" s="47" t="s">
        <v>84</v>
      </c>
      <c r="J13" s="48" t="s">
        <v>85</v>
      </c>
      <c r="K13" s="47" t="s">
        <v>86</v>
      </c>
      <c r="L13" s="47" t="s">
        <v>87</v>
      </c>
      <c r="M13" s="48" t="s">
        <v>60</v>
      </c>
      <c r="N13" s="48" t="s">
        <v>61</v>
      </c>
      <c r="O13" s="49" t="s">
        <v>62</v>
      </c>
      <c r="P13" s="50" t="s">
        <v>88</v>
      </c>
    </row>
    <row r="14" spans="1:16" ht="12.75" customHeight="1" thickBot="1" x14ac:dyDescent="0.25">
      <c r="A14" s="8" t="str">
        <f t="shared" si="0"/>
        <v>BAVM 234 </v>
      </c>
      <c r="B14" s="3" t="str">
        <f t="shared" si="1"/>
        <v>I</v>
      </c>
      <c r="C14" s="8">
        <f t="shared" si="2"/>
        <v>56600.3995</v>
      </c>
      <c r="D14" s="10" t="str">
        <f t="shared" si="3"/>
        <v>vis</v>
      </c>
      <c r="E14" s="46">
        <f>VLOOKUP(C14,Active!C$21:E$973,3,FALSE)</f>
        <v>8072.8005660253739</v>
      </c>
      <c r="F14" s="3" t="s">
        <v>55</v>
      </c>
      <c r="G14" s="10" t="str">
        <f t="shared" si="4"/>
        <v>56600.3995</v>
      </c>
      <c r="H14" s="8">
        <f t="shared" si="5"/>
        <v>8073</v>
      </c>
      <c r="I14" s="47" t="s">
        <v>89</v>
      </c>
      <c r="J14" s="48" t="s">
        <v>90</v>
      </c>
      <c r="K14" s="47" t="s">
        <v>91</v>
      </c>
      <c r="L14" s="47" t="s">
        <v>92</v>
      </c>
      <c r="M14" s="48" t="s">
        <v>60</v>
      </c>
      <c r="N14" s="48" t="s">
        <v>61</v>
      </c>
      <c r="O14" s="49" t="s">
        <v>62</v>
      </c>
      <c r="P14" s="50" t="s">
        <v>88</v>
      </c>
    </row>
    <row r="15" spans="1:16" ht="12.75" customHeight="1" thickBot="1" x14ac:dyDescent="0.25">
      <c r="A15" s="8" t="str">
        <f t="shared" si="0"/>
        <v>BAVM 212 </v>
      </c>
      <c r="B15" s="3" t="str">
        <f t="shared" si="1"/>
        <v>I</v>
      </c>
      <c r="C15" s="8">
        <f t="shared" si="2"/>
        <v>55033.494200000001</v>
      </c>
      <c r="D15" s="10" t="str">
        <f t="shared" si="3"/>
        <v>vis</v>
      </c>
      <c r="E15" s="46">
        <f>VLOOKUP(C15,Active!C$21:E$973,3,FALSE)</f>
        <v>7540.8259040805651</v>
      </c>
      <c r="F15" s="3" t="s">
        <v>55</v>
      </c>
      <c r="G15" s="10" t="str">
        <f t="shared" si="4"/>
        <v>55033.4942</v>
      </c>
      <c r="H15" s="8">
        <f t="shared" si="5"/>
        <v>7541</v>
      </c>
      <c r="I15" s="47" t="s">
        <v>64</v>
      </c>
      <c r="J15" s="48" t="s">
        <v>65</v>
      </c>
      <c r="K15" s="47" t="s">
        <v>66</v>
      </c>
      <c r="L15" s="47" t="s">
        <v>67</v>
      </c>
      <c r="M15" s="48" t="s">
        <v>60</v>
      </c>
      <c r="N15" s="48" t="s">
        <v>61</v>
      </c>
      <c r="O15" s="49" t="s">
        <v>62</v>
      </c>
      <c r="P15" s="50" t="s">
        <v>68</v>
      </c>
    </row>
    <row r="16" spans="1:16" ht="12.75" customHeight="1" thickBot="1" x14ac:dyDescent="0.25">
      <c r="A16" s="8" t="str">
        <f t="shared" si="0"/>
        <v>BAVM 220 </v>
      </c>
      <c r="B16" s="3" t="str">
        <f t="shared" si="1"/>
        <v>I</v>
      </c>
      <c r="C16" s="8">
        <f t="shared" si="2"/>
        <v>55784.551200000002</v>
      </c>
      <c r="D16" s="10" t="str">
        <f t="shared" si="3"/>
        <v>vis</v>
      </c>
      <c r="E16" s="46">
        <f>VLOOKUP(C16,Active!C$21:E$973,3,FALSE)</f>
        <v>7795.814698665843</v>
      </c>
      <c r="F16" s="3" t="s">
        <v>55</v>
      </c>
      <c r="G16" s="10" t="str">
        <f t="shared" si="4"/>
        <v>55784.5512</v>
      </c>
      <c r="H16" s="8">
        <f t="shared" si="5"/>
        <v>7796</v>
      </c>
      <c r="I16" s="47" t="s">
        <v>69</v>
      </c>
      <c r="J16" s="48" t="s">
        <v>70</v>
      </c>
      <c r="K16" s="47" t="s">
        <v>71</v>
      </c>
      <c r="L16" s="47" t="s">
        <v>72</v>
      </c>
      <c r="M16" s="48" t="s">
        <v>60</v>
      </c>
      <c r="N16" s="48" t="s">
        <v>61</v>
      </c>
      <c r="O16" s="49" t="s">
        <v>62</v>
      </c>
      <c r="P16" s="50" t="s">
        <v>73</v>
      </c>
    </row>
    <row r="17" spans="1:16" ht="12.75" customHeight="1" thickBot="1" x14ac:dyDescent="0.25">
      <c r="A17" s="8" t="str">
        <f t="shared" si="0"/>
        <v>BAVM 225 </v>
      </c>
      <c r="B17" s="3" t="str">
        <f t="shared" si="1"/>
        <v>I</v>
      </c>
      <c r="C17" s="8">
        <f t="shared" si="2"/>
        <v>55849.341800000002</v>
      </c>
      <c r="D17" s="10" t="str">
        <f t="shared" si="3"/>
        <v>vis</v>
      </c>
      <c r="E17" s="46">
        <f>VLOOKUP(C17,Active!C$21:E$973,3,FALSE)</f>
        <v>7817.8115337854906</v>
      </c>
      <c r="F17" s="3" t="s">
        <v>55</v>
      </c>
      <c r="G17" s="10" t="str">
        <f t="shared" si="4"/>
        <v>55849.3418</v>
      </c>
      <c r="H17" s="8">
        <f t="shared" si="5"/>
        <v>7818</v>
      </c>
      <c r="I17" s="47" t="s">
        <v>74</v>
      </c>
      <c r="J17" s="48" t="s">
        <v>75</v>
      </c>
      <c r="K17" s="47" t="s">
        <v>76</v>
      </c>
      <c r="L17" s="47" t="s">
        <v>77</v>
      </c>
      <c r="M17" s="48" t="s">
        <v>60</v>
      </c>
      <c r="N17" s="48" t="s">
        <v>61</v>
      </c>
      <c r="O17" s="49" t="s">
        <v>62</v>
      </c>
      <c r="P17" s="50" t="s">
        <v>78</v>
      </c>
    </row>
    <row r="18" spans="1:16" ht="12.75" customHeight="1" thickBot="1" x14ac:dyDescent="0.25">
      <c r="A18" s="8" t="str">
        <f t="shared" si="0"/>
        <v>BAVM 203 </v>
      </c>
      <c r="B18" s="3" t="str">
        <f t="shared" si="1"/>
        <v>I</v>
      </c>
      <c r="C18" s="8">
        <f t="shared" si="2"/>
        <v>54712.453699999998</v>
      </c>
      <c r="D18" s="10" t="str">
        <f t="shared" si="3"/>
        <v>vis</v>
      </c>
      <c r="E18" s="46">
        <f>VLOOKUP(C18,Active!C$21:E$973,3,FALSE)</f>
        <v>7431.830541400961</v>
      </c>
      <c r="F18" s="3" t="s">
        <v>55</v>
      </c>
      <c r="G18" s="10" t="str">
        <f t="shared" si="4"/>
        <v>54712.4537</v>
      </c>
      <c r="H18" s="8">
        <f t="shared" si="5"/>
        <v>7432</v>
      </c>
      <c r="I18" s="47" t="s">
        <v>57</v>
      </c>
      <c r="J18" s="48" t="s">
        <v>58</v>
      </c>
      <c r="K18" s="47">
        <v>7432</v>
      </c>
      <c r="L18" s="47" t="s">
        <v>59</v>
      </c>
      <c r="M18" s="48" t="s">
        <v>60</v>
      </c>
      <c r="N18" s="48" t="s">
        <v>61</v>
      </c>
      <c r="O18" s="49" t="s">
        <v>62</v>
      </c>
      <c r="P18" s="50" t="s">
        <v>63</v>
      </c>
    </row>
    <row r="19" spans="1:16" x14ac:dyDescent="0.2">
      <c r="B19" s="3"/>
      <c r="E19" s="46"/>
      <c r="F19" s="3"/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</sheetData>
  <phoneticPr fontId="8" type="noConversion"/>
  <hyperlinks>
    <hyperlink ref="P18" r:id="rId1" display="http://www.bav-astro.de/sfs/BAVM_link.php?BAVMnr=203"/>
    <hyperlink ref="P15" r:id="rId2" display="http://www.bav-astro.de/sfs/BAVM_link.php?BAVMnr=212"/>
    <hyperlink ref="P16" r:id="rId3" display="http://www.bav-astro.de/sfs/BAVM_link.php?BAVMnr=220"/>
    <hyperlink ref="P17" r:id="rId4" display="http://www.bav-astro.de/sfs/BAVM_link.php?BAVMnr=225"/>
    <hyperlink ref="P12" r:id="rId5" display="http://www.bav-astro.de/sfs/BAVM_link.php?BAVMnr=231"/>
    <hyperlink ref="P13" r:id="rId6" display="http://www.bav-astro.de/sfs/BAVM_link.php?BAVMnr=234"/>
    <hyperlink ref="P14" r:id="rId7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2024-02-16T05:13:42Z</dcterms:modified>
</cp:coreProperties>
</file>