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F4E1125-EEE5-4CC8-9488-4E21884237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E38" i="1"/>
  <c r="F38" i="1"/>
  <c r="G38" i="1"/>
  <c r="K38" i="1" s="1"/>
  <c r="E39" i="1"/>
  <c r="F39" i="1" s="1"/>
  <c r="G39" i="1" s="1"/>
  <c r="K39" i="1" s="1"/>
  <c r="D9" i="1"/>
  <c r="C9" i="1"/>
  <c r="E21" i="1"/>
  <c r="E15" i="2" s="1"/>
  <c r="E22" i="1"/>
  <c r="E16" i="2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E19" i="2"/>
  <c r="F25" i="1"/>
  <c r="G25" i="1" s="1"/>
  <c r="I25" i="1" s="1"/>
  <c r="E26" i="1"/>
  <c r="F26" i="1"/>
  <c r="G26" i="1" s="1"/>
  <c r="I26" i="1" s="1"/>
  <c r="E27" i="1"/>
  <c r="F27" i="1"/>
  <c r="G27" i="1"/>
  <c r="I27" i="1" s="1"/>
  <c r="E28" i="1"/>
  <c r="F28" i="1" s="1"/>
  <c r="G28" i="1" s="1"/>
  <c r="I28" i="1" s="1"/>
  <c r="E29" i="1"/>
  <c r="F29" i="1"/>
  <c r="G29" i="1"/>
  <c r="I29" i="1" s="1"/>
  <c r="E30" i="1"/>
  <c r="F30" i="1" s="1"/>
  <c r="G30" i="1" s="1"/>
  <c r="H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J34" i="1" s="1"/>
  <c r="E35" i="1"/>
  <c r="F35" i="1" s="1"/>
  <c r="G35" i="1" s="1"/>
  <c r="J35" i="1" s="1"/>
  <c r="E36" i="1"/>
  <c r="E27" i="2" s="1"/>
  <c r="Q39" i="1"/>
  <c r="Q21" i="1"/>
  <c r="Q22" i="1"/>
  <c r="Q23" i="1"/>
  <c r="Q24" i="1"/>
  <c r="Q25" i="1"/>
  <c r="Q26" i="1"/>
  <c r="Q27" i="1"/>
  <c r="Q28" i="1"/>
  <c r="Q29" i="1"/>
  <c r="Q31" i="1"/>
  <c r="Q32" i="1"/>
  <c r="Q33" i="1"/>
  <c r="Q36" i="1"/>
  <c r="G14" i="2"/>
  <c r="C14" i="2"/>
  <c r="E14" i="2"/>
  <c r="G13" i="2"/>
  <c r="C13" i="2"/>
  <c r="E13" i="2"/>
  <c r="G27" i="2"/>
  <c r="C27" i="2"/>
  <c r="G12" i="2"/>
  <c r="C12" i="2"/>
  <c r="E12" i="2"/>
  <c r="G11" i="2"/>
  <c r="C11" i="2"/>
  <c r="E11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E18" i="2"/>
  <c r="G17" i="2"/>
  <c r="C17" i="2"/>
  <c r="E17" i="2"/>
  <c r="G16" i="2"/>
  <c r="C16" i="2"/>
  <c r="G15" i="2"/>
  <c r="C15" i="2"/>
  <c r="H14" i="2"/>
  <c r="D14" i="2"/>
  <c r="B14" i="2"/>
  <c r="A14" i="2"/>
  <c r="H13" i="2"/>
  <c r="D13" i="2"/>
  <c r="B13" i="2"/>
  <c r="A13" i="2"/>
  <c r="H27" i="2"/>
  <c r="D27" i="2"/>
  <c r="B27" i="2"/>
  <c r="A27" i="2"/>
  <c r="H12" i="2"/>
  <c r="D12" i="2"/>
  <c r="B12" i="2"/>
  <c r="A12" i="2"/>
  <c r="H11" i="2"/>
  <c r="D11" i="2"/>
  <c r="B11" i="2"/>
  <c r="A11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5" i="1"/>
  <c r="Q37" i="1"/>
  <c r="Q38" i="1"/>
  <c r="Q34" i="1"/>
  <c r="F16" i="1"/>
  <c r="C17" i="1"/>
  <c r="Q30" i="1"/>
  <c r="E22" i="2"/>
  <c r="F36" i="1" l="1"/>
  <c r="G36" i="1" s="1"/>
  <c r="I36" i="1" s="1"/>
  <c r="F21" i="1"/>
  <c r="G21" i="1" s="1"/>
  <c r="F17" i="1"/>
  <c r="C12" i="1"/>
  <c r="C11" i="1"/>
  <c r="O28" i="1" l="1"/>
  <c r="O30" i="1"/>
  <c r="O36" i="1"/>
  <c r="O27" i="1"/>
  <c r="O37" i="1"/>
  <c r="O22" i="1"/>
  <c r="O24" i="1"/>
  <c r="O25" i="1"/>
  <c r="O34" i="1"/>
  <c r="O23" i="1"/>
  <c r="O38" i="1"/>
  <c r="O35" i="1"/>
  <c r="O31" i="1"/>
  <c r="O21" i="1"/>
  <c r="O29" i="1"/>
  <c r="C15" i="1"/>
  <c r="C18" i="1" s="1"/>
  <c r="O39" i="1"/>
  <c r="O26" i="1"/>
  <c r="O32" i="1"/>
  <c r="O33" i="1"/>
  <c r="C16" i="1"/>
  <c r="D18" i="1" s="1"/>
  <c r="I21" i="1"/>
  <c r="F18" i="1" l="1"/>
  <c r="F19" i="1" s="1"/>
</calcChain>
</file>

<file path=xl/sharedStrings.xml><?xml version="1.0" encoding="utf-8"?>
<sst xmlns="http://schemas.openxmlformats.org/spreadsheetml/2006/main" count="244" uniqueCount="132">
  <si>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</si>
  <si>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</si>
  <si>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</si>
  <si>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</si>
  <si>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</si>
  <si>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</si>
  <si>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</si>
  <si>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</si>
  <si>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</si>
  <si>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</si>
  <si>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</si>
  <si>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</si>
  <si>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</si>
  <si>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</si>
  <si>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</si>
  <si>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</si>
  <si>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</si>
  <si>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</si>
  <si>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</si>
  <si>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</si>
  <si>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</si>
  <si>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</si>
  <si>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</si>
  <si>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</si>
  <si>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</si>
  <si>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</si>
  <si>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</si>
  <si>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</si>
  <si>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</si>
  <si>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</si>
  <si>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</si>
  <si>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</si>
  <si>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</si>
  <si>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</si>
  <si>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</si>
  <si>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</si>
  <si>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</si>
  <si>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</si>
  <si>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EU Lac</t>
  </si>
  <si>
    <t>EU Lac / GSC 3619-1864</t>
  </si>
  <si>
    <t>EA</t>
  </si>
  <si>
    <t>Malkov</t>
  </si>
  <si>
    <t>IBVS 6010</t>
  </si>
  <si>
    <t>I</t>
  </si>
  <si>
    <t>G3619-1864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</si>
  <si>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</si>
  <si>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</si>
  <si>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</si>
  <si>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</si>
  <si>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</si>
  <si>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</si>
  <si>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</si>
  <si>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</si>
  <si>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</si>
  <si>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</si>
  <si>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</si>
  <si>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</si>
  <si>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</si>
  <si>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</si>
  <si>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2418239.301 </t>
  </si>
  <si>
    <t> 24.10.1908 19:13 </t>
  </si>
  <si>
    <t> -0.152 </t>
  </si>
  <si>
    <t>P </t>
  </si>
  <si>
    <t> N.B.Perova </t>
  </si>
  <si>
    <t> PZ 10.65 </t>
  </si>
  <si>
    <t>2429519.311 </t>
  </si>
  <si>
    <t> 12.09.1939 19:27 </t>
  </si>
  <si>
    <t> -0.054 </t>
  </si>
  <si>
    <t>2429526.306 </t>
  </si>
  <si>
    <t> 19.09.1939 19:20 </t>
  </si>
  <si>
    <t> -0.056 </t>
  </si>
  <si>
    <t>2432768.519 </t>
  </si>
  <si>
    <t> 05.08.1948 00:27 </t>
  </si>
  <si>
    <t> -0.002 </t>
  </si>
  <si>
    <t> Miller &amp; Wachmann </t>
  </si>
  <si>
    <t> RIA 8.231 </t>
  </si>
  <si>
    <t>2432831.446 </t>
  </si>
  <si>
    <t> 06.10.1948 22:42 </t>
  </si>
  <si>
    <t> -0.052 </t>
  </si>
  <si>
    <t>2432831.470 </t>
  </si>
  <si>
    <t> 06.10.1948 23:16 </t>
  </si>
  <si>
    <t> -0.028 </t>
  </si>
  <si>
    <t>2433006.506 </t>
  </si>
  <si>
    <t> 31.03.1949 00:08 </t>
  </si>
  <si>
    <t> 0.071 </t>
  </si>
  <si>
    <t>2433153.311 </t>
  </si>
  <si>
    <t> 24.08.1949 19:27 </t>
  </si>
  <si>
    <t> -0.070 </t>
  </si>
  <si>
    <t>2433209.356 </t>
  </si>
  <si>
    <t> 19.10.1949 20:32 </t>
  </si>
  <si>
    <t> -0.005 </t>
  </si>
  <si>
    <t>2433477.610 </t>
  </si>
  <si>
    <t> 15.07.1950 02:38 </t>
  </si>
  <si>
    <t> 0.013 </t>
  </si>
  <si>
    <t>2434928.405 </t>
  </si>
  <si>
    <t> 04.07.1954 21:43 </t>
  </si>
  <si>
    <t> 0.000 </t>
  </si>
  <si>
    <t>2454738.4215 </t>
  </si>
  <si>
    <t> 28.09.2008 22:06 </t>
  </si>
  <si>
    <t> 0.1963 </t>
  </si>
  <si>
    <t>C </t>
  </si>
  <si>
    <t>-I</t>
  </si>
  <si>
    <t> F.Agerer </t>
  </si>
  <si>
    <t>BAVM 203 </t>
  </si>
  <si>
    <t>2455398.5201 </t>
  </si>
  <si>
    <t> 21.07.2010 00:28 </t>
  </si>
  <si>
    <t>9513</t>
  </si>
  <si>
    <t> 0.2008 </t>
  </si>
  <si>
    <t>o</t>
  </si>
  <si>
    <t> W.Moschner &amp; P.Frank </t>
  </si>
  <si>
    <t>BAVM 220 </t>
  </si>
  <si>
    <t>2455482.4913 </t>
  </si>
  <si>
    <t> 12.10.2010 23:47 </t>
  </si>
  <si>
    <t>9549</t>
  </si>
  <si>
    <t> 0.2024 </t>
  </si>
  <si>
    <t>BAVM 215 </t>
  </si>
  <si>
    <t>2455839.3657 </t>
  </si>
  <si>
    <t> 04.10.2011 20:46 </t>
  </si>
  <si>
    <t>9702</t>
  </si>
  <si>
    <t> 0.2061 </t>
  </si>
  <si>
    <t>BAVM 225 </t>
  </si>
  <si>
    <t>2456541.4503 </t>
  </si>
  <si>
    <t> 05.09.2013 22:48 </t>
  </si>
  <si>
    <t>10003</t>
  </si>
  <si>
    <t> 0.2118 </t>
  </si>
  <si>
    <t>BAVM 234 </t>
  </si>
  <si>
    <t>2456590.4314 </t>
  </si>
  <si>
    <t> 24.10.2013 22:21 </t>
  </si>
  <si>
    <t>10024</t>
  </si>
  <si>
    <t> 0.2107 </t>
  </si>
  <si>
    <t>IBVS 6196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</si>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</sst>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4" fillId="0" borderId="0" xfId="42" applyFont="1" applyAlignment="1">
      <alignment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0" fontId="34" fillId="0" borderId="0" xfId="42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Lac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4-4B71-A07F-4B42E8DB58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-0.15201599999636528</c:v>
                </c:pt>
                <c:pt idx="1">
                  <c:v>-5.3983999994670739E-2</c:v>
                </c:pt>
                <c:pt idx="2">
                  <c:v>-5.6447999995725695E-2</c:v>
                </c:pt>
                <c:pt idx="3">
                  <c:v>-1.7679999946267344E-3</c:v>
                </c:pt>
                <c:pt idx="4">
                  <c:v>-5.1943999991635792E-2</c:v>
                </c:pt>
                <c:pt idx="5">
                  <c:v>-2.7943999994022306E-2</c:v>
                </c:pt>
                <c:pt idx="6">
                  <c:v>7.1456000005127862E-2</c:v>
                </c:pt>
                <c:pt idx="7">
                  <c:v>-7.0287999995343853E-2</c:v>
                </c:pt>
                <c:pt idx="8">
                  <c:v>-4.9999999973806553E-3</c:v>
                </c:pt>
                <c:pt idx="10">
                  <c:v>1.2880000002041925E-2</c:v>
                </c:pt>
                <c:pt idx="11">
                  <c:v>3.4400000004097819E-4</c:v>
                </c:pt>
                <c:pt idx="12">
                  <c:v>0.19625999999698251</c:v>
                </c:pt>
                <c:pt idx="15">
                  <c:v>0.20612400000391062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D4-4B71-A07F-4B42E8DB58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3">
                  <c:v>0.20075599999836413</c:v>
                </c:pt>
                <c:pt idx="14">
                  <c:v>0.20238799999788171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D4-4B71-A07F-4B42E8DB58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6">
                  <c:v>0.21183600000222214</c:v>
                </c:pt>
                <c:pt idx="17">
                  <c:v>0.2106880000064848</c:v>
                </c:pt>
                <c:pt idx="18">
                  <c:v>0.21567200000572484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D4-4B71-A07F-4B42E8DB58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D4-4B71-A07F-4B42E8DB58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D4-4B71-A07F-4B42E8DB58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3.3999999999999998E-3</c:v>
                  </c:pt>
                  <c:pt idx="15">
                    <c:v>0</c:v>
                  </c:pt>
                  <c:pt idx="16">
                    <c:v>1E-3</c:v>
                  </c:pt>
                  <c:pt idx="17">
                    <c:v>2.5999999999999999E-3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D4-4B71-A07F-4B42E8DB58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-0.15356392479945657</c:v>
                </c:pt>
                <c:pt idx="1">
                  <c:v>-4.5898391379732568E-2</c:v>
                </c:pt>
                <c:pt idx="2">
                  <c:v>-4.5831601346593781E-2</c:v>
                </c:pt>
                <c:pt idx="3">
                  <c:v>-1.4885552658955987E-2</c:v>
                </c:pt>
                <c:pt idx="4">
                  <c:v>-1.4284442360706907E-2</c:v>
                </c:pt>
                <c:pt idx="5">
                  <c:v>-1.4284442360706907E-2</c:v>
                </c:pt>
                <c:pt idx="6">
                  <c:v>-1.2614691532237241E-2</c:v>
                </c:pt>
                <c:pt idx="7">
                  <c:v>-1.1212100836322722E-2</c:v>
                </c:pt>
                <c:pt idx="8">
                  <c:v>-1.0677780571212429E-2</c:v>
                </c:pt>
                <c:pt idx="9">
                  <c:v>-1.0677780571212429E-2</c:v>
                </c:pt>
                <c:pt idx="10">
                  <c:v>-8.1174959675589433E-3</c:v>
                </c:pt>
                <c:pt idx="11">
                  <c:v>5.73030423654948E-3</c:v>
                </c:pt>
                <c:pt idx="12">
                  <c:v>0.19481288805245436</c:v>
                </c:pt>
                <c:pt idx="13">
                  <c:v>0.20111341451187989</c:v>
                </c:pt>
                <c:pt idx="14">
                  <c:v>0.20191489490954534</c:v>
                </c:pt>
                <c:pt idx="15">
                  <c:v>0.20532118659962345</c:v>
                </c:pt>
                <c:pt idx="16">
                  <c:v>0.21202245325788172</c:v>
                </c:pt>
                <c:pt idx="17">
                  <c:v>0.21248998348985321</c:v>
                </c:pt>
                <c:pt idx="18">
                  <c:v>0.21765507938591938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D4-4B71-A07F-4B42E8DB58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-6418</c:v>
                </c:pt>
                <c:pt idx="1">
                  <c:v>-1582</c:v>
                </c:pt>
                <c:pt idx="2">
                  <c:v>-1579</c:v>
                </c:pt>
                <c:pt idx="3">
                  <c:v>-189</c:v>
                </c:pt>
                <c:pt idx="4">
                  <c:v>-162</c:v>
                </c:pt>
                <c:pt idx="5">
                  <c:v>-162</c:v>
                </c:pt>
                <c:pt idx="6">
                  <c:v>-87</c:v>
                </c:pt>
                <c:pt idx="7">
                  <c:v>-24</c:v>
                </c:pt>
                <c:pt idx="8">
                  <c:v>0</c:v>
                </c:pt>
                <c:pt idx="9">
                  <c:v>0</c:v>
                </c:pt>
                <c:pt idx="10">
                  <c:v>115</c:v>
                </c:pt>
                <c:pt idx="11">
                  <c:v>737</c:v>
                </c:pt>
                <c:pt idx="12">
                  <c:v>9230</c:v>
                </c:pt>
                <c:pt idx="13">
                  <c:v>9513</c:v>
                </c:pt>
                <c:pt idx="14">
                  <c:v>9549</c:v>
                </c:pt>
                <c:pt idx="15">
                  <c:v>9702</c:v>
                </c:pt>
                <c:pt idx="16">
                  <c:v>10003</c:v>
                </c:pt>
                <c:pt idx="17">
                  <c:v>10024</c:v>
                </c:pt>
                <c:pt idx="18">
                  <c:v>10256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D4-4B71-A07F-4B42E8DB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571768"/>
        <c:axId val="1"/>
      </c:scatterChart>
      <c:valAx>
        <c:axId val="532571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57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242DE1-9854-14BE-18C2-A0BCEE6D3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5" t="s">
        <v>38</v>
      </c>
      <c r="F1" t="s">
        <v>44</v>
      </c>
    </row>
    <row r="2" spans="1:6" s="21" customFormat="1" ht="12.95" customHeight="1" x14ac:dyDescent="0.2">
      <c r="A2" s="21" t="s">
        <v>23</v>
      </c>
      <c r="B2" s="21" t="s">
        <v>40</v>
      </c>
      <c r="C2" s="22"/>
      <c r="D2" s="22"/>
      <c r="E2" s="21">
        <v>0</v>
      </c>
    </row>
    <row r="3" spans="1:6" s="21" customFormat="1" ht="12.95" customHeight="1" thickBot="1" x14ac:dyDescent="0.25"/>
    <row r="4" spans="1:6" s="21" customFormat="1" ht="12.95" customHeight="1" thickTop="1" thickBot="1" x14ac:dyDescent="0.25">
      <c r="A4" s="23" t="s">
        <v>0</v>
      </c>
      <c r="C4" s="24">
        <v>33209.360999999997</v>
      </c>
      <c r="D4" s="25">
        <v>2.3324880000000001</v>
      </c>
    </row>
    <row r="5" spans="1:6" s="21" customFormat="1" ht="12.95" customHeight="1" thickTop="1" x14ac:dyDescent="0.2">
      <c r="A5" s="26" t="s">
        <v>28</v>
      </c>
      <c r="C5" s="27">
        <v>-9.5</v>
      </c>
      <c r="D5" s="21" t="s">
        <v>29</v>
      </c>
    </row>
    <row r="6" spans="1:6" s="21" customFormat="1" ht="12.95" customHeight="1" x14ac:dyDescent="0.2">
      <c r="A6" s="23" t="s">
        <v>1</v>
      </c>
    </row>
    <row r="7" spans="1:6" s="21" customFormat="1" ht="12.95" customHeight="1" x14ac:dyDescent="0.2">
      <c r="A7" s="21" t="s">
        <v>2</v>
      </c>
      <c r="C7" s="21">
        <v>33209.360999999997</v>
      </c>
      <c r="D7" s="28" t="s">
        <v>41</v>
      </c>
    </row>
    <row r="8" spans="1:6" s="21" customFormat="1" ht="12.95" customHeight="1" x14ac:dyDescent="0.2">
      <c r="A8" s="21" t="s">
        <v>3</v>
      </c>
      <c r="C8" s="21">
        <v>2.3324880000000001</v>
      </c>
      <c r="D8" s="28" t="s">
        <v>41</v>
      </c>
    </row>
    <row r="9" spans="1:6" s="21" customFormat="1" ht="12.95" customHeight="1" x14ac:dyDescent="0.2">
      <c r="A9" s="5" t="s">
        <v>33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6" s="21" customFormat="1" ht="12.95" customHeight="1" thickBot="1" x14ac:dyDescent="0.25">
      <c r="C10" s="32" t="s">
        <v>19</v>
      </c>
      <c r="D10" s="32" t="s">
        <v>20</v>
      </c>
    </row>
    <row r="11" spans="1:6" s="21" customFormat="1" ht="12.95" customHeight="1" x14ac:dyDescent="0.2">
      <c r="A11" s="21" t="s">
        <v>15</v>
      </c>
      <c r="C11" s="31">
        <f ca="1">INTERCEPT(INDIRECT($D$9):G992,INDIRECT($C$9):F992)</f>
        <v>-1.0677780571212429E-2</v>
      </c>
      <c r="D11" s="22"/>
    </row>
    <row r="12" spans="1:6" s="21" customFormat="1" ht="12.95" customHeight="1" x14ac:dyDescent="0.2">
      <c r="A12" s="21" t="s">
        <v>16</v>
      </c>
      <c r="C12" s="31">
        <f ca="1">SLOPE(INDIRECT($D$9):G992,INDIRECT($C$9):F992)</f>
        <v>2.2263344379595536E-5</v>
      </c>
      <c r="D12" s="22"/>
    </row>
    <row r="13" spans="1:6" s="21" customFormat="1" ht="12.95" customHeight="1" x14ac:dyDescent="0.2">
      <c r="A13" s="21" t="s">
        <v>18</v>
      </c>
      <c r="C13" s="22" t="s">
        <v>13</v>
      </c>
    </row>
    <row r="14" spans="1:6" s="21" customFormat="1" ht="12.95" customHeight="1" x14ac:dyDescent="0.2"/>
    <row r="15" spans="1:6" s="21" customFormat="1" ht="12.95" customHeight="1" x14ac:dyDescent="0.2">
      <c r="A15" s="33" t="s">
        <v>17</v>
      </c>
      <c r="C15" s="34">
        <f ca="1">(C7+C11)+(C8+C12)*INT(MAX(F21:F3533))</f>
        <v>57131.575583079386</v>
      </c>
      <c r="E15" s="28" t="s">
        <v>35</v>
      </c>
      <c r="F15" s="27">
        <v>1</v>
      </c>
    </row>
    <row r="16" spans="1:6" s="21" customFormat="1" ht="12.95" customHeight="1" x14ac:dyDescent="0.2">
      <c r="A16" s="23" t="s">
        <v>4</v>
      </c>
      <c r="C16" s="35">
        <f ca="1">+C8+C12</f>
        <v>2.3325102633443797</v>
      </c>
      <c r="E16" s="28" t="s">
        <v>30</v>
      </c>
      <c r="F16" s="36">
        <f ca="1">NOW()+15018.5+$C$5/24</f>
        <v>60356.763108101848</v>
      </c>
    </row>
    <row r="17" spans="1:21" s="21" customFormat="1" ht="12.95" customHeight="1" thickBot="1" x14ac:dyDescent="0.25">
      <c r="A17" s="28" t="s">
        <v>27</v>
      </c>
      <c r="C17" s="21">
        <f>COUNT(C21:C2191)</f>
        <v>19</v>
      </c>
      <c r="E17" s="28" t="s">
        <v>36</v>
      </c>
      <c r="F17" s="36">
        <f ca="1">ROUND(2*(F16-$C$7)/$C$8,0)/2+F15</f>
        <v>11640</v>
      </c>
    </row>
    <row r="18" spans="1:21" s="21" customFormat="1" ht="12.95" customHeight="1" thickTop="1" thickBot="1" x14ac:dyDescent="0.25">
      <c r="A18" s="23" t="s">
        <v>5</v>
      </c>
      <c r="C18" s="37">
        <f ca="1">+C15</f>
        <v>57131.575583079386</v>
      </c>
      <c r="D18" s="38">
        <f ca="1">+C16</f>
        <v>2.3325102633443797</v>
      </c>
      <c r="E18" s="28" t="s">
        <v>31</v>
      </c>
      <c r="F18" s="31">
        <f ca="1">ROUND(2*(F16-$C$15)/$C$16,0)/2+F15</f>
        <v>1383.5</v>
      </c>
    </row>
    <row r="19" spans="1:21" s="21" customFormat="1" ht="12.95" customHeight="1" thickTop="1" x14ac:dyDescent="0.2">
      <c r="E19" s="28" t="s">
        <v>32</v>
      </c>
      <c r="F19" s="39">
        <f ca="1">+$C$15+$C$16*F18-15018.5-$C$5/24</f>
        <v>45340.499365749674</v>
      </c>
    </row>
    <row r="20" spans="1:21" s="21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40" t="s">
        <v>54</v>
      </c>
      <c r="I20" s="40" t="s">
        <v>57</v>
      </c>
      <c r="J20" s="40" t="s">
        <v>51</v>
      </c>
      <c r="K20" s="40" t="s">
        <v>49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32" t="s">
        <v>14</v>
      </c>
      <c r="U20" s="42" t="s">
        <v>34</v>
      </c>
    </row>
    <row r="21" spans="1:21" s="21" customFormat="1" ht="12.95" customHeight="1" x14ac:dyDescent="0.2">
      <c r="A21" s="43" t="s">
        <v>64</v>
      </c>
      <c r="B21" s="44" t="s">
        <v>43</v>
      </c>
      <c r="C21" s="45">
        <v>18239.300999999999</v>
      </c>
      <c r="D21" s="45" t="s">
        <v>57</v>
      </c>
      <c r="E21" s="21">
        <f t="shared" ref="E21:E39" si="0">+(C21-C$7)/C$8</f>
        <v>-6418.0651733256491</v>
      </c>
      <c r="F21" s="21">
        <f t="shared" ref="F21:F39" si="1">ROUND(2*E21,0)/2</f>
        <v>-6418</v>
      </c>
      <c r="G21" s="21">
        <f t="shared" ref="G21:G39" si="2">+C21-(C$7+F21*C$8)</f>
        <v>-0.15201599999636528</v>
      </c>
      <c r="I21" s="21">
        <f>+G21</f>
        <v>-0.15201599999636528</v>
      </c>
      <c r="O21" s="21">
        <f t="shared" ref="O21:O39" ca="1" si="3">+C$11+C$12*$F21</f>
        <v>-0.15356392479945657</v>
      </c>
      <c r="Q21" s="46">
        <f t="shared" ref="Q21:Q39" si="4">+C21-15018.5</f>
        <v>3220.8009999999995</v>
      </c>
    </row>
    <row r="22" spans="1:21" s="21" customFormat="1" ht="12.95" customHeight="1" x14ac:dyDescent="0.2">
      <c r="A22" s="43" t="s">
        <v>64</v>
      </c>
      <c r="B22" s="44" t="s">
        <v>43</v>
      </c>
      <c r="C22" s="45">
        <v>29519.311000000002</v>
      </c>
      <c r="D22" s="45" t="s">
        <v>57</v>
      </c>
      <c r="E22" s="21">
        <f t="shared" si="0"/>
        <v>-1582.0231443848782</v>
      </c>
      <c r="F22" s="21">
        <f t="shared" si="1"/>
        <v>-1582</v>
      </c>
      <c r="G22" s="21">
        <f t="shared" si="2"/>
        <v>-5.3983999994670739E-2</v>
      </c>
      <c r="I22" s="21">
        <f>+G22</f>
        <v>-5.3983999994670739E-2</v>
      </c>
      <c r="O22" s="21">
        <f t="shared" ca="1" si="3"/>
        <v>-4.5898391379732568E-2</v>
      </c>
      <c r="Q22" s="46">
        <f t="shared" si="4"/>
        <v>14500.811000000002</v>
      </c>
    </row>
    <row r="23" spans="1:21" s="21" customFormat="1" ht="12.95" customHeight="1" x14ac:dyDescent="0.2">
      <c r="A23" s="43" t="s">
        <v>64</v>
      </c>
      <c r="B23" s="44" t="s">
        <v>43</v>
      </c>
      <c r="C23" s="45">
        <v>29526.306</v>
      </c>
      <c r="D23" s="45" t="s">
        <v>57</v>
      </c>
      <c r="E23" s="21">
        <f t="shared" si="0"/>
        <v>-1579.0242007675909</v>
      </c>
      <c r="F23" s="21">
        <f t="shared" si="1"/>
        <v>-1579</v>
      </c>
      <c r="G23" s="21">
        <f t="shared" si="2"/>
        <v>-5.6447999995725695E-2</v>
      </c>
      <c r="I23" s="21">
        <f>+G23</f>
        <v>-5.6447999995725695E-2</v>
      </c>
      <c r="O23" s="21">
        <f t="shared" ca="1" si="3"/>
        <v>-4.5831601346593781E-2</v>
      </c>
      <c r="Q23" s="46">
        <f t="shared" si="4"/>
        <v>14507.806</v>
      </c>
    </row>
    <row r="24" spans="1:21" s="21" customFormat="1" ht="12.95" customHeight="1" x14ac:dyDescent="0.2">
      <c r="A24" s="43" t="s">
        <v>75</v>
      </c>
      <c r="B24" s="44" t="s">
        <v>43</v>
      </c>
      <c r="C24" s="45">
        <v>32768.519</v>
      </c>
      <c r="D24" s="45" t="s">
        <v>57</v>
      </c>
      <c r="E24" s="21">
        <f t="shared" si="0"/>
        <v>-189.00075798889293</v>
      </c>
      <c r="F24" s="21">
        <f t="shared" si="1"/>
        <v>-189</v>
      </c>
      <c r="G24" s="21">
        <f t="shared" si="2"/>
        <v>-1.7679999946267344E-3</v>
      </c>
      <c r="I24" s="21">
        <f>+G24</f>
        <v>-1.7679999946267344E-3</v>
      </c>
      <c r="O24" s="21">
        <f t="shared" ca="1" si="3"/>
        <v>-1.4885552658955987E-2</v>
      </c>
      <c r="Q24" s="46">
        <f t="shared" si="4"/>
        <v>17750.019</v>
      </c>
    </row>
    <row r="25" spans="1:21" s="21" customFormat="1" ht="12.95" customHeight="1" x14ac:dyDescent="0.2">
      <c r="A25" s="43" t="s">
        <v>64</v>
      </c>
      <c r="B25" s="44" t="s">
        <v>43</v>
      </c>
      <c r="C25" s="45">
        <v>32831.446000000004</v>
      </c>
      <c r="D25" s="45" t="s">
        <v>57</v>
      </c>
      <c r="E25" s="21">
        <f t="shared" si="0"/>
        <v>-162.02226978230695</v>
      </c>
      <c r="F25" s="21">
        <f t="shared" si="1"/>
        <v>-162</v>
      </c>
      <c r="G25" s="21">
        <f t="shared" si="2"/>
        <v>-5.1943999991635792E-2</v>
      </c>
      <c r="I25" s="21">
        <f>+G25</f>
        <v>-5.1943999991635792E-2</v>
      </c>
      <c r="O25" s="21">
        <f t="shared" ca="1" si="3"/>
        <v>-1.4284442360706907E-2</v>
      </c>
      <c r="Q25" s="46">
        <f t="shared" si="4"/>
        <v>17812.946000000004</v>
      </c>
    </row>
    <row r="26" spans="1:21" s="21" customFormat="1" ht="12.95" customHeight="1" x14ac:dyDescent="0.2">
      <c r="A26" s="43" t="s">
        <v>64</v>
      </c>
      <c r="B26" s="44" t="s">
        <v>43</v>
      </c>
      <c r="C26" s="45">
        <v>32831.47</v>
      </c>
      <c r="D26" s="45" t="s">
        <v>57</v>
      </c>
      <c r="E26" s="21">
        <f t="shared" si="0"/>
        <v>-162.0119803403044</v>
      </c>
      <c r="F26" s="21">
        <f t="shared" si="1"/>
        <v>-162</v>
      </c>
      <c r="G26" s="21">
        <f t="shared" si="2"/>
        <v>-2.7943999994022306E-2</v>
      </c>
      <c r="I26" s="21">
        <f>+G26</f>
        <v>-2.7943999994022306E-2</v>
      </c>
      <c r="O26" s="21">
        <f t="shared" ca="1" si="3"/>
        <v>-1.4284442360706907E-2</v>
      </c>
      <c r="Q26" s="46">
        <f t="shared" si="4"/>
        <v>17812.97</v>
      </c>
    </row>
    <row r="27" spans="1:21" s="21" customFormat="1" ht="12.95" customHeight="1" x14ac:dyDescent="0.2">
      <c r="A27" s="43" t="s">
        <v>64</v>
      </c>
      <c r="B27" s="44" t="s">
        <v>43</v>
      </c>
      <c r="C27" s="45">
        <v>33006.506000000001</v>
      </c>
      <c r="D27" s="45" t="s">
        <v>57</v>
      </c>
      <c r="E27" s="21">
        <f t="shared" si="0"/>
        <v>-86.969364901339645</v>
      </c>
      <c r="F27" s="21">
        <f t="shared" si="1"/>
        <v>-87</v>
      </c>
      <c r="G27" s="21">
        <f t="shared" si="2"/>
        <v>7.1456000005127862E-2</v>
      </c>
      <c r="I27" s="21">
        <f>+G27</f>
        <v>7.1456000005127862E-2</v>
      </c>
      <c r="O27" s="21">
        <f t="shared" ca="1" si="3"/>
        <v>-1.2614691532237241E-2</v>
      </c>
      <c r="Q27" s="46">
        <f t="shared" si="4"/>
        <v>17988.006000000001</v>
      </c>
    </row>
    <row r="28" spans="1:21" s="21" customFormat="1" ht="12.95" customHeight="1" x14ac:dyDescent="0.2">
      <c r="A28" s="43" t="s">
        <v>64</v>
      </c>
      <c r="B28" s="44" t="s">
        <v>43</v>
      </c>
      <c r="C28" s="45">
        <v>33153.311000000002</v>
      </c>
      <c r="D28" s="45" t="s">
        <v>57</v>
      </c>
      <c r="E28" s="21">
        <f t="shared" si="0"/>
        <v>-24.030134345812552</v>
      </c>
      <c r="F28" s="21">
        <f t="shared" si="1"/>
        <v>-24</v>
      </c>
      <c r="G28" s="21">
        <f t="shared" si="2"/>
        <v>-7.0287999995343853E-2</v>
      </c>
      <c r="I28" s="21">
        <f>+G28</f>
        <v>-7.0287999995343853E-2</v>
      </c>
      <c r="O28" s="21">
        <f t="shared" ca="1" si="3"/>
        <v>-1.1212100836322722E-2</v>
      </c>
      <c r="Q28" s="46">
        <f t="shared" si="4"/>
        <v>18134.811000000002</v>
      </c>
    </row>
    <row r="29" spans="1:21" s="21" customFormat="1" ht="12.95" customHeight="1" x14ac:dyDescent="0.2">
      <c r="A29" s="43" t="s">
        <v>75</v>
      </c>
      <c r="B29" s="44" t="s">
        <v>43</v>
      </c>
      <c r="C29" s="45">
        <v>33209.356</v>
      </c>
      <c r="D29" s="45" t="s">
        <v>57</v>
      </c>
      <c r="E29" s="21">
        <f t="shared" si="0"/>
        <v>-2.1436337496187141E-3</v>
      </c>
      <c r="F29" s="21">
        <f t="shared" si="1"/>
        <v>0</v>
      </c>
      <c r="G29" s="21">
        <f t="shared" si="2"/>
        <v>-4.9999999973806553E-3</v>
      </c>
      <c r="I29" s="21">
        <f>+G29</f>
        <v>-4.9999999973806553E-3</v>
      </c>
      <c r="O29" s="21">
        <f t="shared" ca="1" si="3"/>
        <v>-1.0677780571212429E-2</v>
      </c>
      <c r="Q29" s="46">
        <f t="shared" si="4"/>
        <v>18190.856</v>
      </c>
    </row>
    <row r="30" spans="1:21" s="21" customFormat="1" ht="12.95" customHeight="1" x14ac:dyDescent="0.2">
      <c r="A30" s="28" t="s">
        <v>37</v>
      </c>
      <c r="C30" s="47">
        <v>33209.360999999997</v>
      </c>
      <c r="D30" s="47" t="s">
        <v>13</v>
      </c>
      <c r="E30" s="21">
        <f t="shared" si="0"/>
        <v>0</v>
      </c>
      <c r="F30" s="21">
        <f t="shared" si="1"/>
        <v>0</v>
      </c>
      <c r="G30" s="21">
        <f t="shared" si="2"/>
        <v>0</v>
      </c>
      <c r="H30" s="21">
        <f t="shared" ref="H21:H33" si="5">+G30</f>
        <v>0</v>
      </c>
      <c r="O30" s="21">
        <f t="shared" ca="1" si="3"/>
        <v>-1.0677780571212429E-2</v>
      </c>
      <c r="Q30" s="46">
        <f t="shared" si="4"/>
        <v>18190.860999999997</v>
      </c>
    </row>
    <row r="31" spans="1:21" s="21" customFormat="1" ht="12.95" customHeight="1" x14ac:dyDescent="0.2">
      <c r="A31" s="43" t="s">
        <v>75</v>
      </c>
      <c r="B31" s="44" t="s">
        <v>43</v>
      </c>
      <c r="C31" s="45">
        <v>33477.61</v>
      </c>
      <c r="D31" s="45" t="s">
        <v>57</v>
      </c>
      <c r="E31" s="21">
        <f t="shared" si="0"/>
        <v>115.00552200054338</v>
      </c>
      <c r="F31" s="21">
        <f t="shared" si="1"/>
        <v>115</v>
      </c>
      <c r="G31" s="21">
        <f t="shared" si="2"/>
        <v>1.2880000002041925E-2</v>
      </c>
      <c r="I31" s="21">
        <f>+G31</f>
        <v>1.2880000002041925E-2</v>
      </c>
      <c r="O31" s="21">
        <f t="shared" ca="1" si="3"/>
        <v>-8.1174959675589433E-3</v>
      </c>
      <c r="Q31" s="46">
        <f t="shared" si="4"/>
        <v>18459.11</v>
      </c>
    </row>
    <row r="32" spans="1:21" s="21" customFormat="1" ht="12.95" customHeight="1" x14ac:dyDescent="0.2">
      <c r="A32" s="43" t="s">
        <v>75</v>
      </c>
      <c r="B32" s="44" t="s">
        <v>43</v>
      </c>
      <c r="C32" s="45">
        <v>34928.404999999999</v>
      </c>
      <c r="D32" s="45" t="s">
        <v>57</v>
      </c>
      <c r="E32" s="21">
        <f t="shared" si="0"/>
        <v>737.00014748200272</v>
      </c>
      <c r="F32" s="21">
        <f t="shared" si="1"/>
        <v>737</v>
      </c>
      <c r="G32" s="21">
        <f t="shared" si="2"/>
        <v>3.4400000004097819E-4</v>
      </c>
      <c r="I32" s="21">
        <f>+G32</f>
        <v>3.4400000004097819E-4</v>
      </c>
      <c r="O32" s="21">
        <f t="shared" ca="1" si="3"/>
        <v>5.73030423654948E-3</v>
      </c>
      <c r="Q32" s="46">
        <f t="shared" si="4"/>
        <v>19909.904999999999</v>
      </c>
    </row>
    <row r="33" spans="1:18" s="21" customFormat="1" ht="12.95" customHeight="1" x14ac:dyDescent="0.2">
      <c r="A33" s="43" t="s">
        <v>103</v>
      </c>
      <c r="B33" s="44" t="s">
        <v>43</v>
      </c>
      <c r="C33" s="45">
        <v>54738.421499999997</v>
      </c>
      <c r="D33" s="45" t="s">
        <v>57</v>
      </c>
      <c r="E33" s="21">
        <f t="shared" si="0"/>
        <v>9230.0841419119843</v>
      </c>
      <c r="F33" s="21">
        <f t="shared" si="1"/>
        <v>9230</v>
      </c>
      <c r="G33" s="21">
        <f t="shared" si="2"/>
        <v>0.19625999999698251</v>
      </c>
      <c r="I33" s="21">
        <f>+G33</f>
        <v>0.19625999999698251</v>
      </c>
      <c r="O33" s="21">
        <f t="shared" ca="1" si="3"/>
        <v>0.19481288805245436</v>
      </c>
      <c r="Q33" s="46">
        <f t="shared" si="4"/>
        <v>39719.921499999997</v>
      </c>
    </row>
    <row r="34" spans="1:18" s="21" customFormat="1" ht="12.95" customHeight="1" x14ac:dyDescent="0.2">
      <c r="A34" s="6" t="s">
        <v>42</v>
      </c>
      <c r="B34" s="7" t="s">
        <v>43</v>
      </c>
      <c r="C34" s="6">
        <v>55398.520100000002</v>
      </c>
      <c r="D34" s="6">
        <v>2.0000000000000001E-4</v>
      </c>
      <c r="E34" s="21">
        <f t="shared" si="0"/>
        <v>9513.0860694674539</v>
      </c>
      <c r="F34" s="21">
        <f t="shared" si="1"/>
        <v>9513</v>
      </c>
      <c r="G34" s="21">
        <f t="shared" si="2"/>
        <v>0.20075599999836413</v>
      </c>
      <c r="J34" s="21">
        <f>+G34</f>
        <v>0.20075599999836413</v>
      </c>
      <c r="O34" s="21">
        <f t="shared" ca="1" si="3"/>
        <v>0.20111341451187989</v>
      </c>
      <c r="Q34" s="46">
        <f t="shared" si="4"/>
        <v>40380.020100000002</v>
      </c>
      <c r="R34" s="21" t="s">
        <v>51</v>
      </c>
    </row>
    <row r="35" spans="1:18" s="21" customFormat="1" ht="12.95" customHeight="1" x14ac:dyDescent="0.2">
      <c r="A35" s="48" t="s">
        <v>46</v>
      </c>
      <c r="B35" s="48"/>
      <c r="C35" s="49">
        <v>55482.491300000002</v>
      </c>
      <c r="D35" s="49">
        <v>3.3999999999999998E-3</v>
      </c>
      <c r="E35" s="21">
        <f t="shared" si="0"/>
        <v>9549.0867691495096</v>
      </c>
      <c r="F35" s="21">
        <f t="shared" si="1"/>
        <v>9549</v>
      </c>
      <c r="G35" s="21">
        <f t="shared" si="2"/>
        <v>0.20238799999788171</v>
      </c>
      <c r="J35" s="21">
        <f>+G35</f>
        <v>0.20238799999788171</v>
      </c>
      <c r="O35" s="21">
        <f t="shared" ca="1" si="3"/>
        <v>0.20191489490954534</v>
      </c>
      <c r="Q35" s="46">
        <f t="shared" si="4"/>
        <v>40463.991300000002</v>
      </c>
      <c r="R35" s="21" t="s">
        <v>51</v>
      </c>
    </row>
    <row r="36" spans="1:18" s="21" customFormat="1" ht="12.95" customHeight="1" x14ac:dyDescent="0.2">
      <c r="A36" s="43" t="s">
        <v>120</v>
      </c>
      <c r="B36" s="44" t="s">
        <v>43</v>
      </c>
      <c r="C36" s="45">
        <v>55839.365700000002</v>
      </c>
      <c r="D36" s="45" t="s">
        <v>57</v>
      </c>
      <c r="E36" s="21">
        <f t="shared" si="0"/>
        <v>9702.0883708726487</v>
      </c>
      <c r="F36" s="21">
        <f t="shared" si="1"/>
        <v>9702</v>
      </c>
      <c r="G36" s="21">
        <f t="shared" si="2"/>
        <v>0.20612400000391062</v>
      </c>
      <c r="I36" s="21">
        <f>+G36</f>
        <v>0.20612400000391062</v>
      </c>
      <c r="O36" s="21">
        <f t="shared" ca="1" si="3"/>
        <v>0.20532118659962345</v>
      </c>
      <c r="Q36" s="46">
        <f t="shared" si="4"/>
        <v>40820.865700000002</v>
      </c>
      <c r="R36" s="21" t="e">
        <v>#N/A</v>
      </c>
    </row>
    <row r="37" spans="1:18" s="21" customFormat="1" ht="12.95" customHeight="1" x14ac:dyDescent="0.2">
      <c r="A37" s="50" t="s">
        <v>45</v>
      </c>
      <c r="B37" s="51" t="s">
        <v>43</v>
      </c>
      <c r="C37" s="6">
        <v>56541.450299999997</v>
      </c>
      <c r="D37" s="52">
        <v>1E-3</v>
      </c>
      <c r="E37" s="21">
        <f t="shared" si="0"/>
        <v>10003.090819759844</v>
      </c>
      <c r="F37" s="21">
        <f t="shared" si="1"/>
        <v>10003</v>
      </c>
      <c r="G37" s="21">
        <f t="shared" si="2"/>
        <v>0.21183600000222214</v>
      </c>
      <c r="K37" s="21">
        <f>+G37</f>
        <v>0.21183600000222214</v>
      </c>
      <c r="O37" s="21">
        <f t="shared" ca="1" si="3"/>
        <v>0.21202245325788172</v>
      </c>
      <c r="Q37" s="46">
        <f t="shared" si="4"/>
        <v>41522.950299999997</v>
      </c>
      <c r="R37" s="21" t="s">
        <v>51</v>
      </c>
    </row>
    <row r="38" spans="1:18" s="21" customFormat="1" ht="12.95" customHeight="1" x14ac:dyDescent="0.2">
      <c r="A38" s="50" t="s">
        <v>45</v>
      </c>
      <c r="B38" s="51" t="s">
        <v>43</v>
      </c>
      <c r="C38" s="6">
        <v>56590.431400000001</v>
      </c>
      <c r="D38" s="52">
        <v>2.5999999999999999E-3</v>
      </c>
      <c r="E38" s="21">
        <f t="shared" si="0"/>
        <v>10024.090327581536</v>
      </c>
      <c r="F38" s="21">
        <f t="shared" si="1"/>
        <v>10024</v>
      </c>
      <c r="G38" s="21">
        <f t="shared" si="2"/>
        <v>0.2106880000064848</v>
      </c>
      <c r="K38" s="21">
        <f>+G38</f>
        <v>0.2106880000064848</v>
      </c>
      <c r="O38" s="21">
        <f t="shared" ca="1" si="3"/>
        <v>0.21248998348985321</v>
      </c>
      <c r="Q38" s="46">
        <f t="shared" si="4"/>
        <v>41571.931400000001</v>
      </c>
      <c r="R38" s="21" t="s">
        <v>51</v>
      </c>
    </row>
    <row r="39" spans="1:18" s="21" customFormat="1" ht="12.95" customHeight="1" x14ac:dyDescent="0.2">
      <c r="A39" s="53" t="s">
        <v>130</v>
      </c>
      <c r="B39" s="54" t="s">
        <v>43</v>
      </c>
      <c r="C39" s="55">
        <v>57131.573600000003</v>
      </c>
      <c r="D39" s="56">
        <v>2E-3</v>
      </c>
      <c r="E39" s="21">
        <f t="shared" si="0"/>
        <v>10256.092464355661</v>
      </c>
      <c r="F39" s="21">
        <f t="shared" si="1"/>
        <v>10256</v>
      </c>
      <c r="G39" s="21">
        <f t="shared" si="2"/>
        <v>0.21567200000572484</v>
      </c>
      <c r="K39" s="21">
        <f>+G39</f>
        <v>0.21567200000572484</v>
      </c>
      <c r="O39" s="21">
        <f t="shared" ca="1" si="3"/>
        <v>0.21765507938591938</v>
      </c>
      <c r="Q39" s="46">
        <f t="shared" si="4"/>
        <v>42113.073600000003</v>
      </c>
      <c r="R39" s="21" t="s">
        <v>131</v>
      </c>
    </row>
    <row r="40" spans="1:18" s="21" customFormat="1" ht="12.95" customHeight="1" x14ac:dyDescent="0.2">
      <c r="C40" s="47"/>
      <c r="D40" s="47"/>
    </row>
    <row r="41" spans="1:18" s="21" customFormat="1" ht="12.95" customHeight="1" x14ac:dyDescent="0.2">
      <c r="C41" s="47"/>
      <c r="D41" s="47"/>
    </row>
    <row r="42" spans="1:18" s="21" customFormat="1" ht="12.95" customHeight="1" x14ac:dyDescent="0.2">
      <c r="C42" s="47"/>
      <c r="D42" s="47"/>
    </row>
    <row r="43" spans="1:18" s="21" customFormat="1" ht="12.95" customHeight="1" x14ac:dyDescent="0.2">
      <c r="C43" s="47"/>
      <c r="D43" s="47"/>
    </row>
    <row r="44" spans="1:18" s="21" customFormat="1" ht="12.95" customHeight="1" x14ac:dyDescent="0.2">
      <c r="C44" s="47"/>
      <c r="D44" s="47"/>
    </row>
    <row r="45" spans="1:18" s="21" customFormat="1" ht="12.95" customHeight="1" x14ac:dyDescent="0.2">
      <c r="C45" s="47"/>
      <c r="D45" s="47"/>
    </row>
    <row r="46" spans="1:18" s="21" customFormat="1" ht="12.95" customHeight="1" x14ac:dyDescent="0.2">
      <c r="C46" s="47"/>
      <c r="D46" s="47"/>
    </row>
    <row r="47" spans="1:18" s="21" customFormat="1" ht="12.95" customHeight="1" x14ac:dyDescent="0.2">
      <c r="C47" s="47"/>
      <c r="D47" s="47"/>
    </row>
    <row r="48" spans="1:18" s="21" customFormat="1" ht="12.95" customHeight="1" x14ac:dyDescent="0.2">
      <c r="C48" s="47"/>
      <c r="D48" s="47"/>
    </row>
    <row r="49" spans="3:4" s="21" customFormat="1" ht="12.95" customHeight="1" x14ac:dyDescent="0.2">
      <c r="C49" s="47"/>
      <c r="D49" s="47"/>
    </row>
    <row r="50" spans="3:4" s="21" customFormat="1" ht="12.95" customHeight="1" x14ac:dyDescent="0.2">
      <c r="C50" s="47"/>
      <c r="D50" s="47"/>
    </row>
    <row r="51" spans="3:4" s="21" customFormat="1" ht="12.95" customHeight="1" x14ac:dyDescent="0.2">
      <c r="C51" s="47"/>
      <c r="D51" s="47"/>
    </row>
    <row r="52" spans="3:4" s="21" customFormat="1" ht="12.95" customHeight="1" x14ac:dyDescent="0.2">
      <c r="C52" s="47"/>
      <c r="D52" s="47"/>
    </row>
    <row r="53" spans="3:4" s="21" customFormat="1" ht="12.95" customHeight="1" x14ac:dyDescent="0.2">
      <c r="C53" s="47"/>
      <c r="D53" s="47"/>
    </row>
    <row r="54" spans="3:4" s="21" customFormat="1" ht="12.95" customHeight="1" x14ac:dyDescent="0.2">
      <c r="C54" s="47"/>
      <c r="D54" s="47"/>
    </row>
    <row r="55" spans="3:4" s="21" customFormat="1" ht="12.95" customHeight="1" x14ac:dyDescent="0.2">
      <c r="C55" s="47"/>
      <c r="D55" s="47"/>
    </row>
    <row r="56" spans="3:4" s="21" customFormat="1" ht="12.95" customHeight="1" x14ac:dyDescent="0.2">
      <c r="C56" s="47"/>
      <c r="D56" s="47"/>
    </row>
    <row r="57" spans="3:4" s="21" customFormat="1" ht="12.95" customHeight="1" x14ac:dyDescent="0.2">
      <c r="C57" s="47"/>
      <c r="D57" s="47"/>
    </row>
    <row r="58" spans="3:4" s="21" customFormat="1" ht="12.95" customHeight="1" x14ac:dyDescent="0.2">
      <c r="C58" s="47"/>
      <c r="D58" s="47"/>
    </row>
    <row r="59" spans="3:4" s="21" customFormat="1" ht="12.95" customHeight="1" x14ac:dyDescent="0.2">
      <c r="C59" s="47"/>
      <c r="D59" s="47"/>
    </row>
    <row r="60" spans="3:4" s="21" customFormat="1" ht="12.95" customHeight="1" x14ac:dyDescent="0.2">
      <c r="C60" s="47"/>
      <c r="D60" s="47"/>
    </row>
    <row r="61" spans="3:4" s="21" customFormat="1" ht="12.95" customHeight="1" x14ac:dyDescent="0.2">
      <c r="C61" s="47"/>
      <c r="D61" s="47"/>
    </row>
    <row r="62" spans="3:4" s="21" customFormat="1" ht="12.95" customHeight="1" x14ac:dyDescent="0.2">
      <c r="C62" s="47"/>
      <c r="D62" s="47"/>
    </row>
    <row r="63" spans="3:4" s="21" customFormat="1" ht="12.95" customHeight="1" x14ac:dyDescent="0.2">
      <c r="C63" s="47"/>
      <c r="D63" s="47"/>
    </row>
    <row r="64" spans="3:4" s="21" customFormat="1" ht="12.95" customHeight="1" x14ac:dyDescent="0.2">
      <c r="C64" s="47"/>
      <c r="D64" s="47"/>
    </row>
    <row r="65" spans="3:4" s="21" customFormat="1" ht="12.95" customHeight="1" x14ac:dyDescent="0.2">
      <c r="C65" s="47"/>
      <c r="D65" s="47"/>
    </row>
    <row r="66" spans="3:4" s="21" customFormat="1" ht="12.95" customHeight="1" x14ac:dyDescent="0.2">
      <c r="C66" s="47"/>
      <c r="D66" s="47"/>
    </row>
    <row r="67" spans="3:4" s="21" customFormat="1" ht="12.95" customHeight="1" x14ac:dyDescent="0.2">
      <c r="C67" s="47"/>
      <c r="D67" s="47"/>
    </row>
    <row r="68" spans="3:4" s="21" customFormat="1" ht="12.95" customHeight="1" x14ac:dyDescent="0.2">
      <c r="C68" s="47"/>
      <c r="D68" s="47"/>
    </row>
    <row r="69" spans="3:4" s="21" customFormat="1" ht="12.95" customHeight="1" x14ac:dyDescent="0.2">
      <c r="C69" s="47"/>
      <c r="D69" s="47"/>
    </row>
    <row r="70" spans="3:4" s="21" customFormat="1" ht="12.95" customHeight="1" x14ac:dyDescent="0.2">
      <c r="C70" s="47"/>
      <c r="D70" s="47"/>
    </row>
    <row r="71" spans="3:4" s="21" customFormat="1" ht="12.95" customHeight="1" x14ac:dyDescent="0.2">
      <c r="C71" s="47"/>
      <c r="D71" s="47"/>
    </row>
    <row r="72" spans="3:4" s="21" customFormat="1" ht="12.95" customHeight="1" x14ac:dyDescent="0.2">
      <c r="C72" s="47"/>
      <c r="D72" s="47"/>
    </row>
    <row r="73" spans="3:4" s="21" customFormat="1" ht="12.95" customHeight="1" x14ac:dyDescent="0.2">
      <c r="C73" s="47"/>
      <c r="D73" s="47"/>
    </row>
    <row r="74" spans="3:4" s="21" customFormat="1" ht="12.95" customHeight="1" x14ac:dyDescent="0.2">
      <c r="C74" s="47"/>
      <c r="D74" s="47"/>
    </row>
    <row r="75" spans="3:4" s="21" customFormat="1" ht="12.95" customHeight="1" x14ac:dyDescent="0.2">
      <c r="C75" s="47"/>
      <c r="D75" s="47"/>
    </row>
    <row r="76" spans="3:4" s="21" customFormat="1" ht="12.95" customHeight="1" x14ac:dyDescent="0.2">
      <c r="C76" s="47"/>
      <c r="D76" s="47"/>
    </row>
    <row r="77" spans="3:4" s="21" customFormat="1" ht="12.95" customHeight="1" x14ac:dyDescent="0.2">
      <c r="C77" s="47"/>
      <c r="D77" s="47"/>
    </row>
    <row r="78" spans="3:4" s="21" customFormat="1" ht="12.95" customHeight="1" x14ac:dyDescent="0.2">
      <c r="C78" s="47"/>
      <c r="D78" s="47"/>
    </row>
    <row r="79" spans="3:4" s="21" customFormat="1" ht="12.95" customHeight="1" x14ac:dyDescent="0.2">
      <c r="C79" s="47"/>
      <c r="D79" s="47"/>
    </row>
    <row r="80" spans="3:4" s="21" customFormat="1" ht="12.95" customHeight="1" x14ac:dyDescent="0.2">
      <c r="C80" s="47"/>
      <c r="D80" s="47"/>
    </row>
    <row r="81" spans="3:4" s="21" customFormat="1" ht="12.95" customHeight="1" x14ac:dyDescent="0.2">
      <c r="C81" s="47"/>
      <c r="D81" s="47"/>
    </row>
    <row r="82" spans="3:4" s="21" customFormat="1" ht="12.95" customHeight="1" x14ac:dyDescent="0.2">
      <c r="C82" s="47"/>
      <c r="D82" s="47"/>
    </row>
    <row r="83" spans="3:4" s="21" customFormat="1" ht="12.95" customHeight="1" x14ac:dyDescent="0.2">
      <c r="C83" s="47"/>
      <c r="D83" s="47"/>
    </row>
    <row r="84" spans="3:4" s="21" customFormat="1" ht="12.95" customHeight="1" x14ac:dyDescent="0.2">
      <c r="C84" s="47"/>
      <c r="D84" s="47"/>
    </row>
    <row r="85" spans="3:4" s="21" customFormat="1" ht="12.95" customHeight="1" x14ac:dyDescent="0.2">
      <c r="C85" s="47"/>
      <c r="D85" s="47"/>
    </row>
    <row r="86" spans="3:4" s="21" customFormat="1" ht="12.95" customHeight="1" x14ac:dyDescent="0.2">
      <c r="C86" s="47"/>
      <c r="D86" s="47"/>
    </row>
    <row r="87" spans="3:4" s="21" customFormat="1" ht="12.95" customHeight="1" x14ac:dyDescent="0.2">
      <c r="C87" s="47"/>
      <c r="D87" s="47"/>
    </row>
    <row r="88" spans="3:4" s="21" customFormat="1" ht="12.95" customHeight="1" x14ac:dyDescent="0.2">
      <c r="C88" s="47"/>
      <c r="D88" s="47"/>
    </row>
    <row r="89" spans="3:4" s="21" customFormat="1" ht="12.95" customHeight="1" x14ac:dyDescent="0.2">
      <c r="C89" s="47"/>
      <c r="D89" s="47"/>
    </row>
    <row r="90" spans="3:4" s="21" customFormat="1" ht="12.95" customHeight="1" x14ac:dyDescent="0.2">
      <c r="C90" s="47"/>
      <c r="D90" s="47"/>
    </row>
    <row r="91" spans="3:4" s="21" customFormat="1" ht="12.95" customHeight="1" x14ac:dyDescent="0.2">
      <c r="C91" s="47"/>
      <c r="D91" s="47"/>
    </row>
    <row r="92" spans="3:4" s="21" customFormat="1" ht="12.95" customHeight="1" x14ac:dyDescent="0.2">
      <c r="C92" s="47"/>
      <c r="D92" s="47"/>
    </row>
    <row r="93" spans="3:4" s="21" customFormat="1" ht="12.95" customHeight="1" x14ac:dyDescent="0.2">
      <c r="C93" s="47"/>
      <c r="D93" s="47"/>
    </row>
    <row r="94" spans="3:4" s="21" customFormat="1" ht="12.95" customHeight="1" x14ac:dyDescent="0.2">
      <c r="C94" s="47"/>
      <c r="D94" s="47"/>
    </row>
    <row r="95" spans="3:4" s="21" customFormat="1" ht="12.95" customHeight="1" x14ac:dyDescent="0.2">
      <c r="C95" s="47"/>
      <c r="D95" s="47"/>
    </row>
    <row r="96" spans="3:4" s="21" customFormat="1" ht="12.95" customHeight="1" x14ac:dyDescent="0.2">
      <c r="C96" s="47"/>
      <c r="D96" s="47"/>
    </row>
    <row r="97" spans="3:4" s="21" customFormat="1" ht="12.95" customHeight="1" x14ac:dyDescent="0.2">
      <c r="C97" s="47"/>
      <c r="D97" s="47"/>
    </row>
    <row r="98" spans="3:4" s="21" customFormat="1" ht="12.95" customHeight="1" x14ac:dyDescent="0.2">
      <c r="C98" s="47"/>
      <c r="D98" s="47"/>
    </row>
    <row r="99" spans="3:4" s="21" customFormat="1" ht="12.95" customHeight="1" x14ac:dyDescent="0.2">
      <c r="C99" s="47"/>
      <c r="D99" s="47"/>
    </row>
    <row r="100" spans="3:4" s="21" customFormat="1" ht="12.95" customHeight="1" x14ac:dyDescent="0.2">
      <c r="C100" s="47"/>
      <c r="D100" s="47"/>
    </row>
    <row r="101" spans="3:4" s="21" customFormat="1" ht="12.95" customHeight="1" x14ac:dyDescent="0.2">
      <c r="C101" s="47"/>
      <c r="D101" s="47"/>
    </row>
    <row r="102" spans="3:4" s="21" customFormat="1" ht="12.95" customHeight="1" x14ac:dyDescent="0.2">
      <c r="C102" s="47"/>
      <c r="D102" s="47"/>
    </row>
    <row r="103" spans="3:4" s="21" customFormat="1" ht="12.95" customHeight="1" x14ac:dyDescent="0.2">
      <c r="C103" s="47"/>
      <c r="D103" s="47"/>
    </row>
    <row r="104" spans="3:4" s="21" customFormat="1" ht="12.95" customHeight="1" x14ac:dyDescent="0.2">
      <c r="C104" s="47"/>
      <c r="D104" s="47"/>
    </row>
    <row r="105" spans="3:4" s="21" customFormat="1" ht="12.95" customHeight="1" x14ac:dyDescent="0.2">
      <c r="C105" s="47"/>
      <c r="D105" s="47"/>
    </row>
    <row r="106" spans="3:4" s="21" customFormat="1" ht="12.95" customHeight="1" x14ac:dyDescent="0.2">
      <c r="C106" s="47"/>
      <c r="D106" s="47"/>
    </row>
    <row r="107" spans="3:4" s="21" customFormat="1" ht="12.95" customHeight="1" x14ac:dyDescent="0.2">
      <c r="C107" s="47"/>
      <c r="D107" s="47"/>
    </row>
    <row r="108" spans="3:4" s="21" customFormat="1" ht="12.95" customHeight="1" x14ac:dyDescent="0.2">
      <c r="C108" s="47"/>
      <c r="D108" s="47"/>
    </row>
    <row r="109" spans="3:4" s="21" customFormat="1" ht="12.95" customHeight="1" x14ac:dyDescent="0.2">
      <c r="C109" s="47"/>
      <c r="D109" s="47"/>
    </row>
    <row r="110" spans="3:4" s="21" customFormat="1" ht="12.95" customHeight="1" x14ac:dyDescent="0.2">
      <c r="C110" s="47"/>
      <c r="D110" s="47"/>
    </row>
    <row r="111" spans="3:4" s="21" customFormat="1" ht="12.95" customHeight="1" x14ac:dyDescent="0.2">
      <c r="C111" s="47"/>
      <c r="D111" s="47"/>
    </row>
    <row r="112" spans="3:4" s="21" customFormat="1" ht="12.95" customHeight="1" x14ac:dyDescent="0.2">
      <c r="C112" s="47"/>
      <c r="D112" s="47"/>
    </row>
    <row r="113" spans="3:4" s="21" customFormat="1" ht="12.95" customHeight="1" x14ac:dyDescent="0.2">
      <c r="C113" s="47"/>
      <c r="D113" s="47"/>
    </row>
    <row r="114" spans="3:4" s="21" customFormat="1" ht="12.95" customHeight="1" x14ac:dyDescent="0.2">
      <c r="C114" s="47"/>
      <c r="D114" s="47"/>
    </row>
    <row r="115" spans="3:4" s="21" customFormat="1" ht="12.95" customHeight="1" x14ac:dyDescent="0.2">
      <c r="C115" s="47"/>
      <c r="D115" s="47"/>
    </row>
    <row r="116" spans="3:4" s="21" customFormat="1" ht="12.95" customHeight="1" x14ac:dyDescent="0.2">
      <c r="C116" s="47"/>
      <c r="D116" s="47"/>
    </row>
    <row r="117" spans="3:4" s="21" customFormat="1" ht="12.95" customHeight="1" x14ac:dyDescent="0.2">
      <c r="C117" s="47"/>
      <c r="D117" s="47"/>
    </row>
    <row r="118" spans="3:4" s="21" customFormat="1" ht="12.95" customHeight="1" x14ac:dyDescent="0.2">
      <c r="C118" s="47"/>
      <c r="D118" s="47"/>
    </row>
    <row r="119" spans="3:4" s="21" customFormat="1" ht="12.95" customHeight="1" x14ac:dyDescent="0.2">
      <c r="C119" s="47"/>
      <c r="D119" s="47"/>
    </row>
    <row r="120" spans="3:4" s="21" customFormat="1" ht="12.95" customHeight="1" x14ac:dyDescent="0.2">
      <c r="C120" s="47"/>
      <c r="D120" s="47"/>
    </row>
    <row r="121" spans="3:4" s="21" customFormat="1" ht="12.95" customHeight="1" x14ac:dyDescent="0.2">
      <c r="C121" s="47"/>
      <c r="D121" s="47"/>
    </row>
    <row r="122" spans="3:4" s="21" customFormat="1" ht="12.95" customHeight="1" x14ac:dyDescent="0.2">
      <c r="C122" s="47"/>
      <c r="D122" s="47"/>
    </row>
    <row r="123" spans="3:4" s="21" customFormat="1" ht="12.95" customHeight="1" x14ac:dyDescent="0.2">
      <c r="C123" s="47"/>
      <c r="D123" s="47"/>
    </row>
    <row r="124" spans="3:4" s="21" customFormat="1" ht="12.95" customHeight="1" x14ac:dyDescent="0.2">
      <c r="C124" s="47"/>
      <c r="D124" s="47"/>
    </row>
    <row r="125" spans="3:4" s="21" customFormat="1" ht="12.95" customHeight="1" x14ac:dyDescent="0.2">
      <c r="C125" s="47"/>
      <c r="D125" s="47"/>
    </row>
    <row r="126" spans="3:4" s="21" customFormat="1" ht="12.95" customHeight="1" x14ac:dyDescent="0.2">
      <c r="C126" s="47"/>
      <c r="D126" s="47"/>
    </row>
    <row r="127" spans="3:4" s="21" customFormat="1" ht="12.95" customHeight="1" x14ac:dyDescent="0.2">
      <c r="C127" s="47"/>
      <c r="D127" s="47"/>
    </row>
    <row r="128" spans="3:4" s="21" customFormat="1" ht="12.95" customHeight="1" x14ac:dyDescent="0.2">
      <c r="C128" s="47"/>
      <c r="D128" s="47"/>
    </row>
    <row r="129" spans="3:4" s="21" customFormat="1" ht="12.95" customHeight="1" x14ac:dyDescent="0.2">
      <c r="C129" s="47"/>
      <c r="D129" s="47"/>
    </row>
    <row r="130" spans="3:4" s="21" customFormat="1" ht="12.95" customHeight="1" x14ac:dyDescent="0.2">
      <c r="C130" s="47"/>
      <c r="D130" s="47"/>
    </row>
    <row r="131" spans="3:4" s="21" customFormat="1" ht="12.95" customHeight="1" x14ac:dyDescent="0.2">
      <c r="C131" s="47"/>
      <c r="D131" s="47"/>
    </row>
    <row r="132" spans="3:4" s="21" customFormat="1" ht="12.95" customHeight="1" x14ac:dyDescent="0.2">
      <c r="C132" s="47"/>
      <c r="D132" s="47"/>
    </row>
    <row r="133" spans="3:4" s="21" customFormat="1" ht="12.95" customHeight="1" x14ac:dyDescent="0.2">
      <c r="C133" s="47"/>
      <c r="D133" s="47"/>
    </row>
    <row r="134" spans="3:4" s="21" customFormat="1" ht="12.95" customHeight="1" x14ac:dyDescent="0.2">
      <c r="C134" s="47"/>
      <c r="D134" s="47"/>
    </row>
    <row r="135" spans="3:4" s="21" customFormat="1" ht="12.95" customHeight="1" x14ac:dyDescent="0.2">
      <c r="C135" s="47"/>
      <c r="D135" s="47"/>
    </row>
    <row r="136" spans="3:4" s="21" customFormat="1" ht="12.95" customHeight="1" x14ac:dyDescent="0.2">
      <c r="C136" s="47"/>
      <c r="D136" s="47"/>
    </row>
    <row r="137" spans="3:4" s="21" customFormat="1" ht="12.95" customHeight="1" x14ac:dyDescent="0.2">
      <c r="C137" s="47"/>
      <c r="D137" s="47"/>
    </row>
    <row r="138" spans="3:4" s="21" customFormat="1" ht="12.95" customHeight="1" x14ac:dyDescent="0.2">
      <c r="C138" s="47"/>
      <c r="D138" s="47"/>
    </row>
    <row r="139" spans="3:4" s="21" customFormat="1" ht="12.95" customHeight="1" x14ac:dyDescent="0.2">
      <c r="C139" s="47"/>
      <c r="D139" s="47"/>
    </row>
    <row r="140" spans="3:4" s="21" customFormat="1" ht="12.95" customHeight="1" x14ac:dyDescent="0.2">
      <c r="C140" s="47"/>
      <c r="D140" s="47"/>
    </row>
    <row r="141" spans="3:4" s="21" customFormat="1" ht="12.95" customHeight="1" x14ac:dyDescent="0.2">
      <c r="C141" s="47"/>
      <c r="D141" s="47"/>
    </row>
    <row r="142" spans="3:4" s="21" customFormat="1" ht="12.95" customHeight="1" x14ac:dyDescent="0.2">
      <c r="C142" s="47"/>
      <c r="D142" s="47"/>
    </row>
    <row r="143" spans="3:4" s="21" customFormat="1" ht="12.95" customHeight="1" x14ac:dyDescent="0.2">
      <c r="C143" s="47"/>
      <c r="D143" s="47"/>
    </row>
    <row r="144" spans="3:4" s="21" customFormat="1" ht="12.95" customHeight="1" x14ac:dyDescent="0.2">
      <c r="C144" s="47"/>
      <c r="D144" s="47"/>
    </row>
    <row r="145" spans="3:4" s="21" customFormat="1" ht="12.95" customHeight="1" x14ac:dyDescent="0.2">
      <c r="C145" s="47"/>
      <c r="D145" s="47"/>
    </row>
    <row r="146" spans="3:4" s="21" customFormat="1" ht="12.95" customHeight="1" x14ac:dyDescent="0.2">
      <c r="C146" s="47"/>
      <c r="D146" s="47"/>
    </row>
    <row r="147" spans="3:4" s="21" customFormat="1" ht="12.95" customHeight="1" x14ac:dyDescent="0.2">
      <c r="C147" s="47"/>
      <c r="D147" s="47"/>
    </row>
    <row r="148" spans="3:4" s="21" customFormat="1" ht="12.95" customHeight="1" x14ac:dyDescent="0.2">
      <c r="C148" s="47"/>
      <c r="D148" s="47"/>
    </row>
    <row r="149" spans="3:4" s="21" customFormat="1" ht="12.95" customHeight="1" x14ac:dyDescent="0.2">
      <c r="C149" s="47"/>
      <c r="D149" s="47"/>
    </row>
    <row r="150" spans="3:4" s="21" customFormat="1" ht="12.95" customHeight="1" x14ac:dyDescent="0.2">
      <c r="C150" s="47"/>
      <c r="D150" s="47"/>
    </row>
    <row r="151" spans="3:4" s="21" customFormat="1" ht="12.95" customHeight="1" x14ac:dyDescent="0.2">
      <c r="C151" s="47"/>
      <c r="D151" s="47"/>
    </row>
    <row r="152" spans="3:4" s="21" customFormat="1" ht="12.95" customHeight="1" x14ac:dyDescent="0.2">
      <c r="C152" s="47"/>
      <c r="D152" s="47"/>
    </row>
    <row r="153" spans="3:4" s="21" customFormat="1" ht="12.95" customHeight="1" x14ac:dyDescent="0.2">
      <c r="C153" s="47"/>
      <c r="D153" s="47"/>
    </row>
    <row r="154" spans="3:4" s="21" customFormat="1" ht="12.95" customHeight="1" x14ac:dyDescent="0.2">
      <c r="C154" s="47"/>
      <c r="D154" s="47"/>
    </row>
    <row r="155" spans="3:4" s="21" customFormat="1" ht="12.95" customHeight="1" x14ac:dyDescent="0.2">
      <c r="C155" s="47"/>
      <c r="D155" s="47"/>
    </row>
    <row r="156" spans="3:4" s="21" customFormat="1" ht="12.95" customHeight="1" x14ac:dyDescent="0.2">
      <c r="C156" s="47"/>
      <c r="D156" s="47"/>
    </row>
    <row r="157" spans="3:4" s="21" customFormat="1" ht="12.95" customHeight="1" x14ac:dyDescent="0.2">
      <c r="C157" s="47"/>
      <c r="D157" s="47"/>
    </row>
    <row r="158" spans="3:4" s="21" customFormat="1" ht="12.95" customHeight="1" x14ac:dyDescent="0.2">
      <c r="C158" s="47"/>
      <c r="D158" s="47"/>
    </row>
    <row r="159" spans="3:4" s="21" customFormat="1" ht="12.95" customHeight="1" x14ac:dyDescent="0.2">
      <c r="C159" s="47"/>
      <c r="D159" s="47"/>
    </row>
    <row r="160" spans="3:4" s="21" customFormat="1" ht="12.95" customHeight="1" x14ac:dyDescent="0.2">
      <c r="C160" s="47"/>
      <c r="D160" s="47"/>
    </row>
    <row r="161" spans="3:4" s="21" customFormat="1" ht="12.95" customHeight="1" x14ac:dyDescent="0.2">
      <c r="C161" s="47"/>
      <c r="D161" s="47"/>
    </row>
    <row r="162" spans="3:4" s="21" customFormat="1" ht="12.95" customHeight="1" x14ac:dyDescent="0.2">
      <c r="C162" s="47"/>
      <c r="D162" s="47"/>
    </row>
    <row r="163" spans="3:4" s="21" customFormat="1" ht="12.95" customHeight="1" x14ac:dyDescent="0.2">
      <c r="C163" s="47"/>
      <c r="D163" s="47"/>
    </row>
    <row r="164" spans="3:4" s="21" customFormat="1" ht="12.95" customHeight="1" x14ac:dyDescent="0.2">
      <c r="C164" s="47"/>
      <c r="D164" s="47"/>
    </row>
    <row r="165" spans="3:4" s="21" customFormat="1" ht="12.95" customHeight="1" x14ac:dyDescent="0.2">
      <c r="C165" s="47"/>
      <c r="D165" s="47"/>
    </row>
    <row r="166" spans="3:4" s="21" customFormat="1" ht="12.95" customHeight="1" x14ac:dyDescent="0.2">
      <c r="C166" s="47"/>
      <c r="D166" s="47"/>
    </row>
    <row r="167" spans="3:4" s="21" customFormat="1" ht="12.95" customHeight="1" x14ac:dyDescent="0.2">
      <c r="C167" s="47"/>
      <c r="D167" s="47"/>
    </row>
    <row r="168" spans="3:4" s="21" customFormat="1" ht="12.95" customHeight="1" x14ac:dyDescent="0.2">
      <c r="C168" s="47"/>
      <c r="D168" s="47"/>
    </row>
    <row r="169" spans="3:4" s="21" customFormat="1" ht="12.95" customHeight="1" x14ac:dyDescent="0.2">
      <c r="C169" s="47"/>
      <c r="D169" s="47"/>
    </row>
    <row r="170" spans="3:4" s="21" customFormat="1" ht="12.95" customHeight="1" x14ac:dyDescent="0.2">
      <c r="C170" s="47"/>
      <c r="D170" s="47"/>
    </row>
    <row r="171" spans="3:4" s="21" customFormat="1" ht="12.95" customHeight="1" x14ac:dyDescent="0.2">
      <c r="C171" s="47"/>
      <c r="D171" s="47"/>
    </row>
    <row r="172" spans="3:4" s="21" customFormat="1" ht="12.95" customHeight="1" x14ac:dyDescent="0.2">
      <c r="C172" s="47"/>
      <c r="D172" s="47"/>
    </row>
    <row r="173" spans="3:4" s="21" customFormat="1" ht="12.95" customHeight="1" x14ac:dyDescent="0.2">
      <c r="C173" s="47"/>
      <c r="D173" s="47"/>
    </row>
    <row r="174" spans="3:4" s="21" customFormat="1" ht="12.95" customHeight="1" x14ac:dyDescent="0.2">
      <c r="C174" s="47"/>
      <c r="D174" s="47"/>
    </row>
    <row r="175" spans="3:4" s="21" customFormat="1" ht="12.95" customHeight="1" x14ac:dyDescent="0.2">
      <c r="C175" s="47"/>
      <c r="D175" s="47"/>
    </row>
    <row r="176" spans="3:4" s="21" customFormat="1" ht="12.95" customHeight="1" x14ac:dyDescent="0.2">
      <c r="C176" s="47"/>
      <c r="D176" s="47"/>
    </row>
    <row r="177" spans="3:4" s="21" customFormat="1" ht="12.95" customHeight="1" x14ac:dyDescent="0.2">
      <c r="C177" s="47"/>
      <c r="D177" s="47"/>
    </row>
    <row r="178" spans="3:4" s="21" customFormat="1" ht="12.95" customHeight="1" x14ac:dyDescent="0.2">
      <c r="C178" s="47"/>
      <c r="D178" s="47"/>
    </row>
    <row r="179" spans="3:4" s="21" customFormat="1" ht="12.95" customHeight="1" x14ac:dyDescent="0.2">
      <c r="C179" s="47"/>
      <c r="D179" s="47"/>
    </row>
    <row r="180" spans="3:4" s="21" customFormat="1" ht="12.95" customHeight="1" x14ac:dyDescent="0.2">
      <c r="C180" s="47"/>
      <c r="D180" s="47"/>
    </row>
    <row r="181" spans="3:4" s="21" customFormat="1" ht="12.95" customHeight="1" x14ac:dyDescent="0.2">
      <c r="C181" s="47"/>
      <c r="D181" s="47"/>
    </row>
    <row r="182" spans="3:4" s="21" customFormat="1" ht="12.95" customHeight="1" x14ac:dyDescent="0.2">
      <c r="C182" s="47"/>
      <c r="D182" s="47"/>
    </row>
    <row r="183" spans="3:4" s="21" customFormat="1" ht="12.95" customHeight="1" x14ac:dyDescent="0.2">
      <c r="C183" s="47"/>
      <c r="D183" s="47"/>
    </row>
    <row r="184" spans="3:4" s="21" customFormat="1" ht="12.95" customHeight="1" x14ac:dyDescent="0.2">
      <c r="C184" s="47"/>
      <c r="D184" s="47"/>
    </row>
    <row r="185" spans="3:4" s="21" customFormat="1" ht="12.95" customHeight="1" x14ac:dyDescent="0.2">
      <c r="C185" s="47"/>
      <c r="D185" s="47"/>
    </row>
    <row r="186" spans="3:4" s="21" customFormat="1" ht="12.95" customHeight="1" x14ac:dyDescent="0.2">
      <c r="C186" s="47"/>
      <c r="D186" s="47"/>
    </row>
    <row r="187" spans="3:4" s="21" customFormat="1" ht="12.95" customHeight="1" x14ac:dyDescent="0.2">
      <c r="C187" s="47"/>
      <c r="D187" s="47"/>
    </row>
    <row r="188" spans="3:4" s="21" customFormat="1" ht="12.95" customHeight="1" x14ac:dyDescent="0.2">
      <c r="C188" s="47"/>
      <c r="D188" s="47"/>
    </row>
    <row r="189" spans="3:4" s="21" customFormat="1" ht="12.95" customHeight="1" x14ac:dyDescent="0.2">
      <c r="C189" s="47"/>
      <c r="D189" s="47"/>
    </row>
    <row r="190" spans="3:4" s="21" customFormat="1" ht="12.95" customHeight="1" x14ac:dyDescent="0.2">
      <c r="C190" s="47"/>
      <c r="D190" s="47"/>
    </row>
    <row r="191" spans="3:4" s="21" customFormat="1" ht="12.95" customHeight="1" x14ac:dyDescent="0.2">
      <c r="C191" s="47"/>
      <c r="D191" s="47"/>
    </row>
    <row r="192" spans="3:4" s="21" customFormat="1" ht="12.95" customHeight="1" x14ac:dyDescent="0.2">
      <c r="C192" s="47"/>
      <c r="D192" s="47"/>
    </row>
    <row r="193" spans="3:4" s="21" customFormat="1" ht="12.95" customHeight="1" x14ac:dyDescent="0.2">
      <c r="C193" s="47"/>
      <c r="D193" s="47"/>
    </row>
    <row r="194" spans="3:4" s="21" customFormat="1" ht="12.95" customHeight="1" x14ac:dyDescent="0.2">
      <c r="C194" s="47"/>
      <c r="D194" s="47"/>
    </row>
    <row r="195" spans="3:4" s="21" customFormat="1" ht="12.95" customHeight="1" x14ac:dyDescent="0.2">
      <c r="C195" s="47"/>
      <c r="D195" s="47"/>
    </row>
    <row r="196" spans="3:4" s="21" customFormat="1" ht="12.95" customHeight="1" x14ac:dyDescent="0.2">
      <c r="C196" s="47"/>
      <c r="D196" s="47"/>
    </row>
    <row r="197" spans="3:4" s="21" customFormat="1" ht="12.95" customHeight="1" x14ac:dyDescent="0.2">
      <c r="C197" s="47"/>
      <c r="D197" s="47"/>
    </row>
    <row r="198" spans="3:4" s="21" customFormat="1" ht="12.95" customHeight="1" x14ac:dyDescent="0.2">
      <c r="C198" s="47"/>
      <c r="D198" s="47"/>
    </row>
    <row r="199" spans="3:4" s="21" customFormat="1" ht="12.95" customHeight="1" x14ac:dyDescent="0.2">
      <c r="C199" s="47"/>
      <c r="D199" s="47"/>
    </row>
    <row r="200" spans="3:4" s="21" customFormat="1" ht="12.95" customHeight="1" x14ac:dyDescent="0.2">
      <c r="C200" s="47"/>
      <c r="D200" s="47"/>
    </row>
    <row r="201" spans="3:4" s="21" customFormat="1" ht="12.95" customHeight="1" x14ac:dyDescent="0.2">
      <c r="C201" s="47"/>
      <c r="D201" s="47"/>
    </row>
    <row r="202" spans="3:4" s="21" customFormat="1" ht="12.95" customHeight="1" x14ac:dyDescent="0.2">
      <c r="C202" s="47"/>
      <c r="D202" s="47"/>
    </row>
    <row r="203" spans="3:4" s="21" customFormat="1" ht="12.95" customHeight="1" x14ac:dyDescent="0.2">
      <c r="C203" s="47"/>
      <c r="D203" s="47"/>
    </row>
    <row r="204" spans="3:4" s="21" customFormat="1" ht="12.95" customHeight="1" x14ac:dyDescent="0.2">
      <c r="C204" s="47"/>
      <c r="D204" s="47"/>
    </row>
    <row r="205" spans="3:4" s="21" customFormat="1" ht="12.95" customHeight="1" x14ac:dyDescent="0.2">
      <c r="C205" s="47"/>
      <c r="D205" s="47"/>
    </row>
    <row r="206" spans="3:4" s="21" customFormat="1" ht="12.95" customHeight="1" x14ac:dyDescent="0.2">
      <c r="C206" s="47"/>
      <c r="D206" s="47"/>
    </row>
    <row r="207" spans="3:4" s="21" customFormat="1" ht="12.95" customHeight="1" x14ac:dyDescent="0.2">
      <c r="C207" s="47"/>
      <c r="D207" s="47"/>
    </row>
    <row r="208" spans="3:4" s="21" customFormat="1" ht="12.95" customHeight="1" x14ac:dyDescent="0.2">
      <c r="C208" s="47"/>
      <c r="D208" s="47"/>
    </row>
    <row r="209" spans="3:4" s="21" customFormat="1" ht="12.95" customHeight="1" x14ac:dyDescent="0.2">
      <c r="C209" s="47"/>
      <c r="D209" s="47"/>
    </row>
    <row r="210" spans="3:4" s="21" customFormat="1" ht="12.95" customHeight="1" x14ac:dyDescent="0.2">
      <c r="C210" s="47"/>
      <c r="D210" s="47"/>
    </row>
    <row r="211" spans="3:4" s="21" customFormat="1" ht="12.95" customHeight="1" x14ac:dyDescent="0.2">
      <c r="C211" s="47"/>
      <c r="D211" s="47"/>
    </row>
    <row r="212" spans="3:4" s="21" customFormat="1" ht="12.95" customHeight="1" x14ac:dyDescent="0.2">
      <c r="C212" s="47"/>
      <c r="D212" s="47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2" workbookViewId="0">
      <selection activeCell="A15" sqref="A15:D2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47</v>
      </c>
      <c r="I1" s="9" t="s">
        <v>48</v>
      </c>
      <c r="J1" s="10" t="s">
        <v>49</v>
      </c>
    </row>
    <row r="2" spans="1:16" x14ac:dyDescent="0.2">
      <c r="I2" s="11" t="s">
        <v>50</v>
      </c>
      <c r="J2" s="12" t="s">
        <v>51</v>
      </c>
    </row>
    <row r="3" spans="1:16" x14ac:dyDescent="0.2">
      <c r="A3" s="13" t="s">
        <v>52</v>
      </c>
      <c r="I3" s="11" t="s">
        <v>53</v>
      </c>
      <c r="J3" s="12" t="s">
        <v>54</v>
      </c>
    </row>
    <row r="4" spans="1:16" x14ac:dyDescent="0.2">
      <c r="I4" s="11" t="s">
        <v>55</v>
      </c>
      <c r="J4" s="12" t="s">
        <v>54</v>
      </c>
    </row>
    <row r="5" spans="1:16" ht="13.5" thickBot="1" x14ac:dyDescent="0.25">
      <c r="I5" s="14" t="s">
        <v>56</v>
      </c>
      <c r="J5" s="15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27" si="0">P11</f>
        <v>BAVM 220 </v>
      </c>
      <c r="B11" s="2" t="str">
        <f t="shared" ref="B11:B27" si="1">IF(H11=INT(H11),"I","II")</f>
        <v>I</v>
      </c>
      <c r="C11" s="3">
        <f t="shared" ref="C11:C27" si="2">1*G11</f>
        <v>55398.520100000002</v>
      </c>
      <c r="D11" s="4" t="str">
        <f t="shared" ref="D11:D27" si="3">VLOOKUP(F11,I$1:J$5,2,FALSE)</f>
        <v>vis</v>
      </c>
      <c r="E11" s="16">
        <f>VLOOKUP(C11,Active!C$21:E$973,3,FALSE)</f>
        <v>9513.0860694674539</v>
      </c>
      <c r="F11" s="2" t="s">
        <v>56</v>
      </c>
      <c r="G11" s="4" t="str">
        <f t="shared" ref="G11:G27" si="4">MID(I11,3,LEN(I11)-3)</f>
        <v>55398.5201</v>
      </c>
      <c r="H11" s="3">
        <f t="shared" ref="H11:H27" si="5">1*K11</f>
        <v>9513</v>
      </c>
      <c r="I11" s="17" t="s">
        <v>104</v>
      </c>
      <c r="J11" s="18" t="s">
        <v>105</v>
      </c>
      <c r="K11" s="17" t="s">
        <v>106</v>
      </c>
      <c r="L11" s="17" t="s">
        <v>107</v>
      </c>
      <c r="M11" s="18" t="s">
        <v>100</v>
      </c>
      <c r="N11" s="18" t="s">
        <v>108</v>
      </c>
      <c r="O11" s="19" t="s">
        <v>109</v>
      </c>
      <c r="P11" s="20" t="s">
        <v>110</v>
      </c>
    </row>
    <row r="12" spans="1:16" ht="12.75" customHeight="1" thickBot="1" x14ac:dyDescent="0.25">
      <c r="A12" s="3" t="str">
        <f t="shared" si="0"/>
        <v>BAVM 215 </v>
      </c>
      <c r="B12" s="2" t="str">
        <f t="shared" si="1"/>
        <v>I</v>
      </c>
      <c r="C12" s="3">
        <f t="shared" si="2"/>
        <v>55482.491300000002</v>
      </c>
      <c r="D12" s="4" t="str">
        <f t="shared" si="3"/>
        <v>vis</v>
      </c>
      <c r="E12" s="16">
        <f>VLOOKUP(C12,Active!C$21:E$973,3,FALSE)</f>
        <v>9549.0867691495096</v>
      </c>
      <c r="F12" s="2" t="s">
        <v>56</v>
      </c>
      <c r="G12" s="4" t="str">
        <f t="shared" si="4"/>
        <v>55482.4913</v>
      </c>
      <c r="H12" s="3">
        <f t="shared" si="5"/>
        <v>9549</v>
      </c>
      <c r="I12" s="17" t="s">
        <v>111</v>
      </c>
      <c r="J12" s="18" t="s">
        <v>112</v>
      </c>
      <c r="K12" s="17" t="s">
        <v>113</v>
      </c>
      <c r="L12" s="17" t="s">
        <v>114</v>
      </c>
      <c r="M12" s="18" t="s">
        <v>100</v>
      </c>
      <c r="N12" s="18" t="s">
        <v>101</v>
      </c>
      <c r="O12" s="19" t="s">
        <v>102</v>
      </c>
      <c r="P12" s="20" t="s">
        <v>115</v>
      </c>
    </row>
    <row r="13" spans="1:16" ht="12.75" customHeight="1" thickBot="1" x14ac:dyDescent="0.25">
      <c r="A13" s="3" t="str">
        <f t="shared" si="0"/>
        <v>BAVM 234 </v>
      </c>
      <c r="B13" s="2" t="str">
        <f t="shared" si="1"/>
        <v>I</v>
      </c>
      <c r="C13" s="3">
        <f t="shared" si="2"/>
        <v>56541.450299999997</v>
      </c>
      <c r="D13" s="4" t="str">
        <f t="shared" si="3"/>
        <v>vis</v>
      </c>
      <c r="E13" s="16">
        <f>VLOOKUP(C13,Active!C$21:E$973,3,FALSE)</f>
        <v>10003.090819759844</v>
      </c>
      <c r="F13" s="2" t="s">
        <v>56</v>
      </c>
      <c r="G13" s="4" t="str">
        <f t="shared" si="4"/>
        <v>56541.4503</v>
      </c>
      <c r="H13" s="3">
        <f t="shared" si="5"/>
        <v>10003</v>
      </c>
      <c r="I13" s="17" t="s">
        <v>121</v>
      </c>
      <c r="J13" s="18" t="s">
        <v>122</v>
      </c>
      <c r="K13" s="17" t="s">
        <v>123</v>
      </c>
      <c r="L13" s="17" t="s">
        <v>124</v>
      </c>
      <c r="M13" s="18" t="s">
        <v>100</v>
      </c>
      <c r="N13" s="18" t="s">
        <v>101</v>
      </c>
      <c r="O13" s="19" t="s">
        <v>102</v>
      </c>
      <c r="P13" s="20" t="s">
        <v>125</v>
      </c>
    </row>
    <row r="14" spans="1:16" ht="12.75" customHeight="1" thickBot="1" x14ac:dyDescent="0.25">
      <c r="A14" s="3" t="str">
        <f t="shared" si="0"/>
        <v>BAVM 234 </v>
      </c>
      <c r="B14" s="2" t="str">
        <f t="shared" si="1"/>
        <v>I</v>
      </c>
      <c r="C14" s="3">
        <f t="shared" si="2"/>
        <v>56590.431400000001</v>
      </c>
      <c r="D14" s="4" t="str">
        <f t="shared" si="3"/>
        <v>vis</v>
      </c>
      <c r="E14" s="16">
        <f>VLOOKUP(C14,Active!C$21:E$973,3,FALSE)</f>
        <v>10024.090327581536</v>
      </c>
      <c r="F14" s="2" t="s">
        <v>56</v>
      </c>
      <c r="G14" s="4" t="str">
        <f t="shared" si="4"/>
        <v>56590.4314</v>
      </c>
      <c r="H14" s="3">
        <f t="shared" si="5"/>
        <v>10024</v>
      </c>
      <c r="I14" s="17" t="s">
        <v>126</v>
      </c>
      <c r="J14" s="18" t="s">
        <v>127</v>
      </c>
      <c r="K14" s="17" t="s">
        <v>128</v>
      </c>
      <c r="L14" s="17" t="s">
        <v>129</v>
      </c>
      <c r="M14" s="18" t="s">
        <v>100</v>
      </c>
      <c r="N14" s="18" t="s">
        <v>101</v>
      </c>
      <c r="O14" s="19" t="s">
        <v>102</v>
      </c>
      <c r="P14" s="20" t="s">
        <v>125</v>
      </c>
    </row>
    <row r="15" spans="1:16" ht="12.75" customHeight="1" thickBot="1" x14ac:dyDescent="0.25">
      <c r="A15" s="3" t="str">
        <f t="shared" si="0"/>
        <v> PZ 10.65 </v>
      </c>
      <c r="B15" s="2" t="str">
        <f t="shared" si="1"/>
        <v>I</v>
      </c>
      <c r="C15" s="3">
        <f t="shared" si="2"/>
        <v>18239.300999999999</v>
      </c>
      <c r="D15" s="4" t="str">
        <f t="shared" si="3"/>
        <v>vis</v>
      </c>
      <c r="E15" s="16">
        <f>VLOOKUP(C15,Active!C$21:E$973,3,FALSE)</f>
        <v>-6418.0651733256491</v>
      </c>
      <c r="F15" s="2" t="s">
        <v>56</v>
      </c>
      <c r="G15" s="4" t="str">
        <f t="shared" si="4"/>
        <v>18239.301</v>
      </c>
      <c r="H15" s="3">
        <f t="shared" si="5"/>
        <v>-6418</v>
      </c>
      <c r="I15" s="17" t="s">
        <v>59</v>
      </c>
      <c r="J15" s="18" t="s">
        <v>60</v>
      </c>
      <c r="K15" s="17">
        <v>-6418</v>
      </c>
      <c r="L15" s="17" t="s">
        <v>61</v>
      </c>
      <c r="M15" s="18" t="s">
        <v>62</v>
      </c>
      <c r="N15" s="18"/>
      <c r="O15" s="19" t="s">
        <v>63</v>
      </c>
      <c r="P15" s="19" t="s">
        <v>64</v>
      </c>
    </row>
    <row r="16" spans="1:16" ht="12.75" customHeight="1" thickBot="1" x14ac:dyDescent="0.25">
      <c r="A16" s="3" t="str">
        <f t="shared" si="0"/>
        <v> PZ 10.65 </v>
      </c>
      <c r="B16" s="2" t="str">
        <f t="shared" si="1"/>
        <v>I</v>
      </c>
      <c r="C16" s="3">
        <f t="shared" si="2"/>
        <v>29519.311000000002</v>
      </c>
      <c r="D16" s="4" t="str">
        <f t="shared" si="3"/>
        <v>vis</v>
      </c>
      <c r="E16" s="16">
        <f>VLOOKUP(C16,Active!C$21:E$973,3,FALSE)</f>
        <v>-1582.0231443848782</v>
      </c>
      <c r="F16" s="2" t="s">
        <v>56</v>
      </c>
      <c r="G16" s="4" t="str">
        <f t="shared" si="4"/>
        <v>29519.311</v>
      </c>
      <c r="H16" s="3">
        <f t="shared" si="5"/>
        <v>-1582</v>
      </c>
      <c r="I16" s="17" t="s">
        <v>65</v>
      </c>
      <c r="J16" s="18" t="s">
        <v>66</v>
      </c>
      <c r="K16" s="17">
        <v>-1582</v>
      </c>
      <c r="L16" s="17" t="s">
        <v>67</v>
      </c>
      <c r="M16" s="18" t="s">
        <v>62</v>
      </c>
      <c r="N16" s="18"/>
      <c r="O16" s="19" t="s">
        <v>63</v>
      </c>
      <c r="P16" s="19" t="s">
        <v>64</v>
      </c>
    </row>
    <row r="17" spans="1:16" ht="12.75" customHeight="1" thickBot="1" x14ac:dyDescent="0.25">
      <c r="A17" s="3" t="str">
        <f t="shared" si="0"/>
        <v> PZ 10.65 </v>
      </c>
      <c r="B17" s="2" t="str">
        <f t="shared" si="1"/>
        <v>I</v>
      </c>
      <c r="C17" s="3">
        <f t="shared" si="2"/>
        <v>29526.306</v>
      </c>
      <c r="D17" s="4" t="str">
        <f t="shared" si="3"/>
        <v>vis</v>
      </c>
      <c r="E17" s="16">
        <f>VLOOKUP(C17,Active!C$21:E$973,3,FALSE)</f>
        <v>-1579.0242007675909</v>
      </c>
      <c r="F17" s="2" t="s">
        <v>56</v>
      </c>
      <c r="G17" s="4" t="str">
        <f t="shared" si="4"/>
        <v>29526.306</v>
      </c>
      <c r="H17" s="3">
        <f t="shared" si="5"/>
        <v>-1579</v>
      </c>
      <c r="I17" s="17" t="s">
        <v>68</v>
      </c>
      <c r="J17" s="18" t="s">
        <v>69</v>
      </c>
      <c r="K17" s="17">
        <v>-1579</v>
      </c>
      <c r="L17" s="17" t="s">
        <v>70</v>
      </c>
      <c r="M17" s="18" t="s">
        <v>62</v>
      </c>
      <c r="N17" s="18"/>
      <c r="O17" s="19" t="s">
        <v>63</v>
      </c>
      <c r="P17" s="19" t="s">
        <v>64</v>
      </c>
    </row>
    <row r="18" spans="1:16" ht="12.75" customHeight="1" thickBot="1" x14ac:dyDescent="0.25">
      <c r="A18" s="3" t="str">
        <f t="shared" si="0"/>
        <v> RIA 8.231 </v>
      </c>
      <c r="B18" s="2" t="str">
        <f t="shared" si="1"/>
        <v>I</v>
      </c>
      <c r="C18" s="3">
        <f t="shared" si="2"/>
        <v>32768.519</v>
      </c>
      <c r="D18" s="4" t="str">
        <f t="shared" si="3"/>
        <v>vis</v>
      </c>
      <c r="E18" s="16">
        <f>VLOOKUP(C18,Active!C$21:E$973,3,FALSE)</f>
        <v>-189.00075798889293</v>
      </c>
      <c r="F18" s="2" t="s">
        <v>56</v>
      </c>
      <c r="G18" s="4" t="str">
        <f t="shared" si="4"/>
        <v>32768.519</v>
      </c>
      <c r="H18" s="3">
        <f t="shared" si="5"/>
        <v>-189</v>
      </c>
      <c r="I18" s="17" t="s">
        <v>71</v>
      </c>
      <c r="J18" s="18" t="s">
        <v>72</v>
      </c>
      <c r="K18" s="17">
        <v>-189</v>
      </c>
      <c r="L18" s="17" t="s">
        <v>73</v>
      </c>
      <c r="M18" s="18" t="s">
        <v>58</v>
      </c>
      <c r="N18" s="18"/>
      <c r="O18" s="19" t="s">
        <v>74</v>
      </c>
      <c r="P18" s="19" t="s">
        <v>75</v>
      </c>
    </row>
    <row r="19" spans="1:16" ht="12.75" customHeight="1" thickBot="1" x14ac:dyDescent="0.25">
      <c r="A19" s="3" t="str">
        <f t="shared" si="0"/>
        <v> PZ 10.65 </v>
      </c>
      <c r="B19" s="2" t="str">
        <f t="shared" si="1"/>
        <v>I</v>
      </c>
      <c r="C19" s="3">
        <f t="shared" si="2"/>
        <v>32831.446000000004</v>
      </c>
      <c r="D19" s="4" t="str">
        <f t="shared" si="3"/>
        <v>vis</v>
      </c>
      <c r="E19" s="16">
        <f>VLOOKUP(C19,Active!C$21:E$973,3,FALSE)</f>
        <v>-162.02226978230695</v>
      </c>
      <c r="F19" s="2" t="s">
        <v>56</v>
      </c>
      <c r="G19" s="4" t="str">
        <f t="shared" si="4"/>
        <v>32831.446</v>
      </c>
      <c r="H19" s="3">
        <f t="shared" si="5"/>
        <v>-162</v>
      </c>
      <c r="I19" s="17" t="s">
        <v>76</v>
      </c>
      <c r="J19" s="18" t="s">
        <v>77</v>
      </c>
      <c r="K19" s="17">
        <v>-162</v>
      </c>
      <c r="L19" s="17" t="s">
        <v>78</v>
      </c>
      <c r="M19" s="18" t="s">
        <v>62</v>
      </c>
      <c r="N19" s="18"/>
      <c r="O19" s="19" t="s">
        <v>63</v>
      </c>
      <c r="P19" s="19" t="s">
        <v>64</v>
      </c>
    </row>
    <row r="20" spans="1:16" ht="12.75" customHeight="1" thickBot="1" x14ac:dyDescent="0.25">
      <c r="A20" s="3" t="str">
        <f t="shared" si="0"/>
        <v> PZ 10.65 </v>
      </c>
      <c r="B20" s="2" t="str">
        <f t="shared" si="1"/>
        <v>I</v>
      </c>
      <c r="C20" s="3">
        <f t="shared" si="2"/>
        <v>32831.47</v>
      </c>
      <c r="D20" s="4" t="str">
        <f t="shared" si="3"/>
        <v>vis</v>
      </c>
      <c r="E20" s="16">
        <f>VLOOKUP(C20,Active!C$21:E$973,3,FALSE)</f>
        <v>-162.0119803403044</v>
      </c>
      <c r="F20" s="2" t="s">
        <v>56</v>
      </c>
      <c r="G20" s="4" t="str">
        <f t="shared" si="4"/>
        <v>32831.470</v>
      </c>
      <c r="H20" s="3">
        <f t="shared" si="5"/>
        <v>-162</v>
      </c>
      <c r="I20" s="17" t="s">
        <v>79</v>
      </c>
      <c r="J20" s="18" t="s">
        <v>80</v>
      </c>
      <c r="K20" s="17">
        <v>-162</v>
      </c>
      <c r="L20" s="17" t="s">
        <v>81</v>
      </c>
      <c r="M20" s="18" t="s">
        <v>62</v>
      </c>
      <c r="N20" s="18"/>
      <c r="O20" s="19" t="s">
        <v>63</v>
      </c>
      <c r="P20" s="19" t="s">
        <v>64</v>
      </c>
    </row>
    <row r="21" spans="1:16" ht="12.75" customHeight="1" thickBot="1" x14ac:dyDescent="0.25">
      <c r="A21" s="3" t="str">
        <f t="shared" si="0"/>
        <v> PZ 10.65 </v>
      </c>
      <c r="B21" s="2" t="str">
        <f t="shared" si="1"/>
        <v>I</v>
      </c>
      <c r="C21" s="3">
        <f t="shared" si="2"/>
        <v>33006.506000000001</v>
      </c>
      <c r="D21" s="4" t="str">
        <f t="shared" si="3"/>
        <v>vis</v>
      </c>
      <c r="E21" s="16">
        <f>VLOOKUP(C21,Active!C$21:E$973,3,FALSE)</f>
        <v>-86.969364901339645</v>
      </c>
      <c r="F21" s="2" t="s">
        <v>56</v>
      </c>
      <c r="G21" s="4" t="str">
        <f t="shared" si="4"/>
        <v>33006.506</v>
      </c>
      <c r="H21" s="3">
        <f t="shared" si="5"/>
        <v>-87</v>
      </c>
      <c r="I21" s="17" t="s">
        <v>82</v>
      </c>
      <c r="J21" s="18" t="s">
        <v>83</v>
      </c>
      <c r="K21" s="17">
        <v>-87</v>
      </c>
      <c r="L21" s="17" t="s">
        <v>84</v>
      </c>
      <c r="M21" s="18" t="s">
        <v>62</v>
      </c>
      <c r="N21" s="18"/>
      <c r="O21" s="19" t="s">
        <v>63</v>
      </c>
      <c r="P21" s="19" t="s">
        <v>64</v>
      </c>
    </row>
    <row r="22" spans="1:16" ht="12.75" customHeight="1" thickBot="1" x14ac:dyDescent="0.25">
      <c r="A22" s="3" t="str">
        <f t="shared" si="0"/>
        <v> PZ 10.65 </v>
      </c>
      <c r="B22" s="2" t="str">
        <f t="shared" si="1"/>
        <v>I</v>
      </c>
      <c r="C22" s="3">
        <f t="shared" si="2"/>
        <v>33153.311000000002</v>
      </c>
      <c r="D22" s="4" t="str">
        <f t="shared" si="3"/>
        <v>vis</v>
      </c>
      <c r="E22" s="16">
        <f>VLOOKUP(C22,Active!C$21:E$973,3,FALSE)</f>
        <v>-24.030134345812552</v>
      </c>
      <c r="F22" s="2" t="s">
        <v>56</v>
      </c>
      <c r="G22" s="4" t="str">
        <f t="shared" si="4"/>
        <v>33153.311</v>
      </c>
      <c r="H22" s="3">
        <f t="shared" si="5"/>
        <v>-24</v>
      </c>
      <c r="I22" s="17" t="s">
        <v>85</v>
      </c>
      <c r="J22" s="18" t="s">
        <v>86</v>
      </c>
      <c r="K22" s="17">
        <v>-24</v>
      </c>
      <c r="L22" s="17" t="s">
        <v>87</v>
      </c>
      <c r="M22" s="18" t="s">
        <v>62</v>
      </c>
      <c r="N22" s="18"/>
      <c r="O22" s="19" t="s">
        <v>63</v>
      </c>
      <c r="P22" s="19" t="s">
        <v>64</v>
      </c>
    </row>
    <row r="23" spans="1:16" ht="12.75" customHeight="1" thickBot="1" x14ac:dyDescent="0.25">
      <c r="A23" s="3" t="str">
        <f t="shared" si="0"/>
        <v> RIA 8.231 </v>
      </c>
      <c r="B23" s="2" t="str">
        <f t="shared" si="1"/>
        <v>I</v>
      </c>
      <c r="C23" s="3">
        <f t="shared" si="2"/>
        <v>33209.356</v>
      </c>
      <c r="D23" s="4" t="str">
        <f t="shared" si="3"/>
        <v>vis</v>
      </c>
      <c r="E23" s="16">
        <f>VLOOKUP(C23,Active!C$21:E$973,3,FALSE)</f>
        <v>-2.1436337496187141E-3</v>
      </c>
      <c r="F23" s="2" t="s">
        <v>56</v>
      </c>
      <c r="G23" s="4" t="str">
        <f t="shared" si="4"/>
        <v>33209.356</v>
      </c>
      <c r="H23" s="3">
        <f t="shared" si="5"/>
        <v>0</v>
      </c>
      <c r="I23" s="17" t="s">
        <v>88</v>
      </c>
      <c r="J23" s="18" t="s">
        <v>89</v>
      </c>
      <c r="K23" s="17">
        <v>0</v>
      </c>
      <c r="L23" s="17" t="s">
        <v>90</v>
      </c>
      <c r="M23" s="18" t="s">
        <v>58</v>
      </c>
      <c r="N23" s="18"/>
      <c r="O23" s="19" t="s">
        <v>74</v>
      </c>
      <c r="P23" s="19" t="s">
        <v>75</v>
      </c>
    </row>
    <row r="24" spans="1:16" ht="12.75" customHeight="1" thickBot="1" x14ac:dyDescent="0.25">
      <c r="A24" s="3" t="str">
        <f t="shared" si="0"/>
        <v> RIA 8.231 </v>
      </c>
      <c r="B24" s="2" t="str">
        <f t="shared" si="1"/>
        <v>I</v>
      </c>
      <c r="C24" s="3">
        <f t="shared" si="2"/>
        <v>33477.61</v>
      </c>
      <c r="D24" s="4" t="str">
        <f t="shared" si="3"/>
        <v>vis</v>
      </c>
      <c r="E24" s="16">
        <f>VLOOKUP(C24,Active!C$21:E$973,3,FALSE)</f>
        <v>115.00552200054338</v>
      </c>
      <c r="F24" s="2" t="s">
        <v>56</v>
      </c>
      <c r="G24" s="4" t="str">
        <f t="shared" si="4"/>
        <v>33477.610</v>
      </c>
      <c r="H24" s="3">
        <f t="shared" si="5"/>
        <v>115</v>
      </c>
      <c r="I24" s="17" t="s">
        <v>91</v>
      </c>
      <c r="J24" s="18" t="s">
        <v>92</v>
      </c>
      <c r="K24" s="17">
        <v>115</v>
      </c>
      <c r="L24" s="17" t="s">
        <v>93</v>
      </c>
      <c r="M24" s="18" t="s">
        <v>58</v>
      </c>
      <c r="N24" s="18"/>
      <c r="O24" s="19" t="s">
        <v>74</v>
      </c>
      <c r="P24" s="19" t="s">
        <v>75</v>
      </c>
    </row>
    <row r="25" spans="1:16" ht="12.75" customHeight="1" thickBot="1" x14ac:dyDescent="0.25">
      <c r="A25" s="3" t="str">
        <f t="shared" si="0"/>
        <v> RIA 8.231 </v>
      </c>
      <c r="B25" s="2" t="str">
        <f t="shared" si="1"/>
        <v>I</v>
      </c>
      <c r="C25" s="3">
        <f t="shared" si="2"/>
        <v>34928.404999999999</v>
      </c>
      <c r="D25" s="4" t="str">
        <f t="shared" si="3"/>
        <v>vis</v>
      </c>
      <c r="E25" s="16">
        <f>VLOOKUP(C25,Active!C$21:E$973,3,FALSE)</f>
        <v>737.00014748200272</v>
      </c>
      <c r="F25" s="2" t="s">
        <v>56</v>
      </c>
      <c r="G25" s="4" t="str">
        <f t="shared" si="4"/>
        <v>34928.405</v>
      </c>
      <c r="H25" s="3">
        <f t="shared" si="5"/>
        <v>737</v>
      </c>
      <c r="I25" s="17" t="s">
        <v>94</v>
      </c>
      <c r="J25" s="18" t="s">
        <v>95</v>
      </c>
      <c r="K25" s="17">
        <v>737</v>
      </c>
      <c r="L25" s="17" t="s">
        <v>96</v>
      </c>
      <c r="M25" s="18" t="s">
        <v>58</v>
      </c>
      <c r="N25" s="18"/>
      <c r="O25" s="19" t="s">
        <v>74</v>
      </c>
      <c r="P25" s="19" t="s">
        <v>75</v>
      </c>
    </row>
    <row r="26" spans="1:16" ht="12.75" customHeight="1" thickBot="1" x14ac:dyDescent="0.25">
      <c r="A26" s="3" t="str">
        <f t="shared" si="0"/>
        <v>BAVM 203 </v>
      </c>
      <c r="B26" s="2" t="str">
        <f t="shared" si="1"/>
        <v>I</v>
      </c>
      <c r="C26" s="3">
        <f t="shared" si="2"/>
        <v>54738.421499999997</v>
      </c>
      <c r="D26" s="4" t="str">
        <f t="shared" si="3"/>
        <v>vis</v>
      </c>
      <c r="E26" s="16">
        <f>VLOOKUP(C26,Active!C$21:E$973,3,FALSE)</f>
        <v>9230.0841419119843</v>
      </c>
      <c r="F26" s="2" t="s">
        <v>56</v>
      </c>
      <c r="G26" s="4" t="str">
        <f t="shared" si="4"/>
        <v>54738.4215</v>
      </c>
      <c r="H26" s="3">
        <f t="shared" si="5"/>
        <v>9230</v>
      </c>
      <c r="I26" s="17" t="s">
        <v>97</v>
      </c>
      <c r="J26" s="18" t="s">
        <v>98</v>
      </c>
      <c r="K26" s="17">
        <v>9230</v>
      </c>
      <c r="L26" s="17" t="s">
        <v>99</v>
      </c>
      <c r="M26" s="18" t="s">
        <v>100</v>
      </c>
      <c r="N26" s="18" t="s">
        <v>101</v>
      </c>
      <c r="O26" s="19" t="s">
        <v>102</v>
      </c>
      <c r="P26" s="20" t="s">
        <v>103</v>
      </c>
    </row>
    <row r="27" spans="1:16" ht="12.75" customHeight="1" thickBot="1" x14ac:dyDescent="0.25">
      <c r="A27" s="3" t="str">
        <f t="shared" si="0"/>
        <v>BAVM 225 </v>
      </c>
      <c r="B27" s="2" t="str">
        <f t="shared" si="1"/>
        <v>I</v>
      </c>
      <c r="C27" s="3">
        <f t="shared" si="2"/>
        <v>55839.365700000002</v>
      </c>
      <c r="D27" s="4" t="str">
        <f t="shared" si="3"/>
        <v>vis</v>
      </c>
      <c r="E27" s="16">
        <f>VLOOKUP(C27,Active!C$21:E$973,3,FALSE)</f>
        <v>9702.0883708726487</v>
      </c>
      <c r="F27" s="2" t="s">
        <v>56</v>
      </c>
      <c r="G27" s="4" t="str">
        <f t="shared" si="4"/>
        <v>55839.3657</v>
      </c>
      <c r="H27" s="3">
        <f t="shared" si="5"/>
        <v>9702</v>
      </c>
      <c r="I27" s="17" t="s">
        <v>116</v>
      </c>
      <c r="J27" s="18" t="s">
        <v>117</v>
      </c>
      <c r="K27" s="17" t="s">
        <v>118</v>
      </c>
      <c r="L27" s="17" t="s">
        <v>119</v>
      </c>
      <c r="M27" s="18" t="s">
        <v>100</v>
      </c>
      <c r="N27" s="18" t="s">
        <v>101</v>
      </c>
      <c r="O27" s="19" t="s">
        <v>102</v>
      </c>
      <c r="P27" s="20" t="s">
        <v>120</v>
      </c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</sheetData>
  <phoneticPr fontId="8" type="noConversion"/>
  <hyperlinks>
    <hyperlink ref="P26" r:id="rId1" display="http://www.bav-astro.de/sfs/BAVM_link.php?BAVMnr=203"/>
    <hyperlink ref="P11" r:id="rId2" display="http://www.bav-astro.de/sfs/BAVM_link.php?BAVMnr=220"/>
    <hyperlink ref="P12" r:id="rId3" display="http://www.bav-astro.de/sfs/BAVM_link.php?BAVMnr=215"/>
    <hyperlink ref="P27" r:id="rId4" display="http://www.bav-astro.de/sfs/BAVM_link.php?BAVMnr=225"/>
    <hyperlink ref="P13" r:id="rId5" display="http://www.bav-astro.de/sfs/BAVM_link.php?BAVMnr=234"/>
    <hyperlink ref="P14" r:id="rId6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2024-02-16T05:18:52Z</dcterms:modified>
</cp:coreProperties>
</file>