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1A2028-8441-4B31-A76E-16AFB740A3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E14" i="1"/>
  <c r="E15" i="1" s="1"/>
  <c r="C17" i="1"/>
  <c r="Q22" i="1"/>
  <c r="C8" i="1"/>
  <c r="C7" i="1"/>
  <c r="Q21" i="1"/>
  <c r="E23" i="1"/>
  <c r="F23" i="1"/>
  <c r="G23" i="1"/>
  <c r="I23" i="1"/>
  <c r="E21" i="1"/>
  <c r="F21" i="1"/>
  <c r="G21" i="1"/>
  <c r="E22" i="1"/>
  <c r="F22" i="1"/>
  <c r="G22" i="1"/>
  <c r="I22" i="1"/>
  <c r="H21" i="1"/>
  <c r="C11" i="1"/>
  <c r="C12" i="1"/>
  <c r="C16" i="1" l="1"/>
  <c r="D18" i="1" s="1"/>
  <c r="O22" i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<sst xmlns="http://schemas.openxmlformats.org/spreadsheetml/2006/main" count="49" uniqueCount="46">
  <si>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</si>
  <si>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</si>
  <si>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</si>
  <si>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</si>
  <si>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</si>
  <si>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</si>
  <si>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</si>
  <si>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</si>
  <si>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</si>
  <si>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</si>
  <si>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</si>
  <si>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</si>
  <si>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</si>
  <si>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</si>
  <si>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</si>
  <si>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</si>
  <si>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</si>
  <si>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</si>
  <si>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</si>
  <si>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</si>
  <si>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</si>
  <si>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</si>
  <si>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</si>
  <si>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</si>
  <si>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</si>
  <si>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</si>
  <si>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</si>
  <si>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</si>
  <si>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</si>
  <si>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</si>
  <si>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</si>
  <si>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</si>
  <si>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</si>
  <si>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</si>
  <si>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</si>
  <si>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</si>
  <si>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</si>
  <si>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</si>
  <si>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HZ Lac / na</t>
  </si>
  <si>
    <t>EB</t>
  </si>
  <si>
    <t>IBVS 5931</t>
  </si>
  <si>
    <t>I</t>
  </si>
  <si>
    <t>Add cycle</t>
  </si>
  <si>
    <t>Old Cycle</t>
  </si>
  <si>
    <t>IBVS 5960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</si>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</sst>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HZ Lac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1-4546-9A33-F95537E101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6.5027000018744729E-3</c:v>
                </c:pt>
                <c:pt idx="2">
                  <c:v>9.871399997791741E-3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1-4546-9A33-F95537E101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1-4546-9A33-F95537E101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1-4546-9A33-F95537E101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1-4546-9A33-F95537E101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1-4546-9A33-F95537E101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7.7000000000000002E-3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1-4546-9A33-F95537E101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1339</c:v>
                </c:pt>
                <c:pt idx="2">
                  <c:v>2298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2.0700294805075202E-4</c:v>
                </c:pt>
                <c:pt idx="1">
                  <c:v>6.0066699970563039E-3</c:v>
                </c:pt>
                <c:pt idx="2">
                  <c:v>1.0160427054559161E-2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1-4546-9A33-F95537E1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25152"/>
        <c:axId val="1"/>
      </c:scatterChart>
      <c:valAx>
        <c:axId val="68632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32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F278C4-719B-42F3-BBA7-C3FDB6597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>
      <c r="A2" t="s">
        <v>24</v>
      </c>
      <c r="B2" t="s">
        <v>39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52500.489000000001</v>
      </c>
      <c r="D4" s="9">
        <v>1.2951406999999999</v>
      </c>
    </row>
    <row r="6" spans="1:7">
      <c r="A6" s="5" t="s">
        <v>1</v>
      </c>
    </row>
    <row r="7" spans="1:7">
      <c r="A7" t="s">
        <v>2</v>
      </c>
      <c r="C7">
        <f>+C4</f>
        <v>52500.489000000001</v>
      </c>
    </row>
    <row r="8" spans="1:7">
      <c r="A8" t="s">
        <v>3</v>
      </c>
      <c r="C8">
        <f>+D4</f>
        <v>1.2951406999999999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2.0700294805075202E-4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4.3313420829018312E-6</v>
      </c>
      <c r="D12" s="3"/>
      <c r="E12" s="12"/>
    </row>
    <row r="13" spans="1:7">
      <c r="A13" s="12" t="s">
        <v>19</v>
      </c>
      <c r="B13" s="12"/>
      <c r="C13" s="3" t="s">
        <v>14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60357.653232175922</v>
      </c>
    </row>
    <row r="15" spans="1:7">
      <c r="A15" s="14" t="s">
        <v>18</v>
      </c>
      <c r="B15" s="12"/>
      <c r="C15" s="15">
        <f ca="1">(C7+C11)+(C8+C12)*INT(MAX(F21:F3533))</f>
        <v>55476.732489027061</v>
      </c>
      <c r="D15" s="16" t="s">
        <v>43</v>
      </c>
      <c r="E15" s="17">
        <f ca="1">ROUND(2*(E14-$C$7)/$C$8,0)/2+E13</f>
        <v>6067.5</v>
      </c>
    </row>
    <row r="16" spans="1:7">
      <c r="A16" s="18" t="s">
        <v>4</v>
      </c>
      <c r="B16" s="12"/>
      <c r="C16" s="19">
        <f ca="1">+C8+C12</f>
        <v>1.2951450313420829</v>
      </c>
      <c r="D16" s="16" t="s">
        <v>34</v>
      </c>
      <c r="E16" s="26">
        <f ca="1">ROUND(2*(E14-$C$15)/$C$16,0)/2+E13</f>
        <v>3769.5</v>
      </c>
    </row>
    <row r="17" spans="1:17" ht="13.5" thickBot="1">
      <c r="A17" s="16" t="s">
        <v>30</v>
      </c>
      <c r="B17" s="12"/>
      <c r="C17" s="12">
        <f>COUNT(C21:C2191)</f>
        <v>3</v>
      </c>
      <c r="D17" s="16" t="s">
        <v>35</v>
      </c>
      <c r="E17" s="20">
        <f ca="1">+$C$15+$C$16*E16-15018.5-$C$9/24</f>
        <v>45340.677518004377</v>
      </c>
    </row>
    <row r="18" spans="1:17" ht="14.25" thickTop="1" thickBot="1">
      <c r="A18" s="18" t="s">
        <v>5</v>
      </c>
      <c r="B18" s="12"/>
      <c r="C18" s="21">
        <f ca="1">+C15</f>
        <v>55476.732489027061</v>
      </c>
      <c r="D18" s="22">
        <f ca="1">+C16</f>
        <v>1.2951450313420829</v>
      </c>
      <c r="E18" s="23" t="s">
        <v>36</v>
      </c>
    </row>
    <row r="19" spans="1:17" ht="13.5" thickTop="1">
      <c r="A19" s="27" t="s">
        <v>37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52500.489000000001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2.0700294805075202E-4</v>
      </c>
      <c r="Q21" s="2">
        <f>+C21-15018.5</f>
        <v>37481.989000000001</v>
      </c>
    </row>
    <row r="22" spans="1:17">
      <c r="A22" s="29" t="s">
        <v>40</v>
      </c>
      <c r="B22" s="30" t="s">
        <v>41</v>
      </c>
      <c r="C22" s="31">
        <v>54234.688900000001</v>
      </c>
      <c r="D22" s="31">
        <v>7.7000000000000002E-3</v>
      </c>
      <c r="E22">
        <f>+(C22-C$7)/C$8</f>
        <v>1339.0050208444532</v>
      </c>
      <c r="F22">
        <f>ROUND(2*E22,0)/2</f>
        <v>1339</v>
      </c>
      <c r="G22">
        <f>+C22-(C$7+F22*C$8)</f>
        <v>6.5027000018744729E-3</v>
      </c>
      <c r="I22">
        <f>+G22</f>
        <v>6.5027000018744729E-3</v>
      </c>
      <c r="O22">
        <f ca="1">+C$11+C$12*$F22</f>
        <v>6.0066699970563039E-3</v>
      </c>
      <c r="Q22" s="2">
        <f>+C22-15018.5</f>
        <v>39216.188900000001</v>
      </c>
    </row>
    <row r="23" spans="1:17">
      <c r="A23" s="32" t="s">
        <v>44</v>
      </c>
      <c r="B23" s="33" t="s">
        <v>41</v>
      </c>
      <c r="C23" s="34">
        <v>55476.732199999999</v>
      </c>
      <c r="D23" s="34">
        <v>1.5E-3</v>
      </c>
      <c r="E23">
        <f>+(C23-C$7)/C$8</f>
        <v>2298.0076218745944</v>
      </c>
      <c r="F23">
        <f>ROUND(2*E23,0)/2</f>
        <v>2298</v>
      </c>
      <c r="G23">
        <f>+C23-(C$7+F23*C$8)</f>
        <v>9.871399997791741E-3</v>
      </c>
      <c r="I23">
        <f>+G23</f>
        <v>9.871399997791741E-3</v>
      </c>
      <c r="O23">
        <f ca="1">+C$11+C$12*$F23</f>
        <v>1.0160427054559161E-2</v>
      </c>
      <c r="Q23" s="2">
        <f>+C23-15018.5</f>
        <v>40458.232199999999</v>
      </c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2024-02-17T02:40:39Z</dcterms:modified>
</cp:coreProperties>
</file>