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9F15CE-D5FF-4F18-858E-134CAF2B8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U24" i="1" l="1"/>
  <c r="E209" i="1"/>
  <c r="F209" i="1" s="1"/>
  <c r="G209" i="1" s="1"/>
  <c r="Q209" i="1"/>
  <c r="F12" i="1"/>
  <c r="E206" i="1"/>
  <c r="F206" i="1" s="1"/>
  <c r="G206" i="1" s="1"/>
  <c r="Q206" i="1"/>
  <c r="E207" i="1"/>
  <c r="F207" i="1" s="1"/>
  <c r="G207" i="1" s="1"/>
  <c r="Q207" i="1"/>
  <c r="E208" i="1"/>
  <c r="F208" i="1" s="1"/>
  <c r="G208" i="1" s="1"/>
  <c r="Q208" i="1"/>
  <c r="Q203" i="1"/>
  <c r="E204" i="1"/>
  <c r="F204" i="1"/>
  <c r="G204" i="1" s="1"/>
  <c r="K204" i="1" s="1"/>
  <c r="Q204" i="1"/>
  <c r="Q205" i="1"/>
  <c r="Q202" i="1"/>
  <c r="Q201" i="1"/>
  <c r="Q200" i="1"/>
  <c r="C7" i="1"/>
  <c r="E203" i="1"/>
  <c r="F203" i="1" s="1"/>
  <c r="E202" i="1"/>
  <c r="F202" i="1"/>
  <c r="G202" i="1" s="1"/>
  <c r="E37" i="1"/>
  <c r="E40" i="1"/>
  <c r="F40" i="1"/>
  <c r="E43" i="1"/>
  <c r="F43" i="1" s="1"/>
  <c r="G43" i="1" s="1"/>
  <c r="J43" i="1" s="1"/>
  <c r="E46" i="1"/>
  <c r="F46" i="1"/>
  <c r="G46" i="1" s="1"/>
  <c r="E49" i="1"/>
  <c r="E51" i="1"/>
  <c r="F51" i="1"/>
  <c r="E52" i="1"/>
  <c r="F52" i="1" s="1"/>
  <c r="G52" i="1" s="1"/>
  <c r="S52" i="1" s="1"/>
  <c r="E53" i="1"/>
  <c r="E75" i="2" s="1"/>
  <c r="E54" i="1"/>
  <c r="F54" i="1" s="1"/>
  <c r="G54" i="1" s="1"/>
  <c r="S54" i="1" s="1"/>
  <c r="E55" i="1"/>
  <c r="F55" i="1"/>
  <c r="E56" i="1"/>
  <c r="F56" i="1"/>
  <c r="E58" i="1"/>
  <c r="E80" i="2" s="1"/>
  <c r="E60" i="1"/>
  <c r="F60" i="1" s="1"/>
  <c r="G60" i="1" s="1"/>
  <c r="E65" i="1"/>
  <c r="F65" i="1"/>
  <c r="G65" i="1" s="1"/>
  <c r="J65" i="1" s="1"/>
  <c r="E68" i="1"/>
  <c r="F68" i="1"/>
  <c r="G68" i="1" s="1"/>
  <c r="E69" i="1"/>
  <c r="E70" i="1"/>
  <c r="F70" i="1"/>
  <c r="E71" i="1"/>
  <c r="F71" i="1" s="1"/>
  <c r="G71" i="1" s="1"/>
  <c r="E72" i="1"/>
  <c r="F72" i="1"/>
  <c r="G72" i="1" s="1"/>
  <c r="J72" i="1" s="1"/>
  <c r="E73" i="1"/>
  <c r="F73" i="1" s="1"/>
  <c r="G73" i="1" s="1"/>
  <c r="E74" i="1"/>
  <c r="F74" i="1" s="1"/>
  <c r="G74" i="1" s="1"/>
  <c r="J74" i="1" s="1"/>
  <c r="E75" i="1"/>
  <c r="E96" i="2" s="1"/>
  <c r="F75" i="1"/>
  <c r="G75" i="1" s="1"/>
  <c r="E76" i="1"/>
  <c r="F76" i="1" s="1"/>
  <c r="E77" i="1"/>
  <c r="F77" i="1"/>
  <c r="E78" i="1"/>
  <c r="F78" i="1"/>
  <c r="E79" i="1"/>
  <c r="E100" i="2" s="1"/>
  <c r="F79" i="1"/>
  <c r="G79" i="1" s="1"/>
  <c r="E81" i="1"/>
  <c r="F81" i="1" s="1"/>
  <c r="G81" i="1" s="1"/>
  <c r="J81" i="1" s="1"/>
  <c r="E82" i="1"/>
  <c r="F82" i="1"/>
  <c r="E86" i="1"/>
  <c r="F86" i="1"/>
  <c r="E87" i="1"/>
  <c r="E108" i="2" s="1"/>
  <c r="F87" i="1"/>
  <c r="G87" i="1" s="1"/>
  <c r="E90" i="1"/>
  <c r="F90" i="1" s="1"/>
  <c r="G90" i="1" s="1"/>
  <c r="J90" i="1" s="1"/>
  <c r="E92" i="1"/>
  <c r="F92" i="1"/>
  <c r="E94" i="1"/>
  <c r="F94" i="1"/>
  <c r="E95" i="1"/>
  <c r="E116" i="2" s="1"/>
  <c r="F95" i="1"/>
  <c r="G95" i="1" s="1"/>
  <c r="E96" i="1"/>
  <c r="F96" i="1" s="1"/>
  <c r="G96" i="1" s="1"/>
  <c r="J96" i="1" s="1"/>
  <c r="E97" i="1"/>
  <c r="F97" i="1"/>
  <c r="E100" i="1"/>
  <c r="F100" i="1"/>
  <c r="E103" i="1"/>
  <c r="E124" i="2" s="1"/>
  <c r="E110" i="1"/>
  <c r="F110" i="1" s="1"/>
  <c r="G110" i="1" s="1"/>
  <c r="E111" i="1"/>
  <c r="F111" i="1"/>
  <c r="E112" i="1"/>
  <c r="F112" i="1"/>
  <c r="E113" i="1"/>
  <c r="F113" i="1"/>
  <c r="G113" i="1" s="1"/>
  <c r="J113" i="1" s="1"/>
  <c r="E114" i="1"/>
  <c r="F114" i="1" s="1"/>
  <c r="G114" i="1" s="1"/>
  <c r="E124" i="1"/>
  <c r="F124" i="1"/>
  <c r="E135" i="1"/>
  <c r="F135" i="1"/>
  <c r="E137" i="1"/>
  <c r="F137" i="1" s="1"/>
  <c r="G137" i="1" s="1"/>
  <c r="E138" i="1"/>
  <c r="F138" i="1" s="1"/>
  <c r="G138" i="1" s="1"/>
  <c r="E140" i="1"/>
  <c r="F140" i="1"/>
  <c r="E155" i="1"/>
  <c r="F155" i="1"/>
  <c r="E166" i="1"/>
  <c r="E172" i="2" s="1"/>
  <c r="E173" i="1"/>
  <c r="F173" i="1" s="1"/>
  <c r="G173" i="1" s="1"/>
  <c r="E178" i="1"/>
  <c r="F178" i="1"/>
  <c r="G178" i="1" s="1"/>
  <c r="E180" i="1"/>
  <c r="E177" i="2" s="1"/>
  <c r="F180" i="1"/>
  <c r="G180" i="1" s="1"/>
  <c r="E182" i="1"/>
  <c r="F182" i="1" s="1"/>
  <c r="G182" i="1" s="1"/>
  <c r="E59" i="1"/>
  <c r="F59" i="1"/>
  <c r="G59" i="1" s="1"/>
  <c r="J59" i="1" s="1"/>
  <c r="E61" i="1"/>
  <c r="F61" i="1"/>
  <c r="G61" i="1" s="1"/>
  <c r="E62" i="1"/>
  <c r="F62" i="1" s="1"/>
  <c r="G62" i="1" s="1"/>
  <c r="J62" i="1" s="1"/>
  <c r="E64" i="1"/>
  <c r="F64" i="1" s="1"/>
  <c r="G64" i="1" s="1"/>
  <c r="E66" i="1"/>
  <c r="E87" i="2" s="1"/>
  <c r="F66" i="1"/>
  <c r="G66" i="1" s="1"/>
  <c r="E67" i="1"/>
  <c r="F67" i="1"/>
  <c r="G67" i="1" s="1"/>
  <c r="J67" i="1" s="1"/>
  <c r="E80" i="1"/>
  <c r="F80" i="1"/>
  <c r="G80" i="1"/>
  <c r="E83" i="1"/>
  <c r="F83" i="1" s="1"/>
  <c r="G83" i="1" s="1"/>
  <c r="E84" i="1"/>
  <c r="F84" i="1" s="1"/>
  <c r="G84" i="1" s="1"/>
  <c r="E85" i="1"/>
  <c r="E106" i="2" s="1"/>
  <c r="E88" i="1"/>
  <c r="F88" i="1"/>
  <c r="G88" i="1"/>
  <c r="E89" i="1"/>
  <c r="F89" i="1"/>
  <c r="G89" i="1"/>
  <c r="R89" i="1" s="1"/>
  <c r="E91" i="1"/>
  <c r="E93" i="1"/>
  <c r="F93" i="1"/>
  <c r="G93" i="1" s="1"/>
  <c r="J93" i="1" s="1"/>
  <c r="E98" i="1"/>
  <c r="E119" i="2" s="1"/>
  <c r="E99" i="1"/>
  <c r="F99" i="1"/>
  <c r="G99" i="1"/>
  <c r="E101" i="1"/>
  <c r="F101" i="1"/>
  <c r="G101" i="1"/>
  <c r="E102" i="1"/>
  <c r="F102" i="1" s="1"/>
  <c r="G102" i="1" s="1"/>
  <c r="E104" i="1"/>
  <c r="F104" i="1"/>
  <c r="G104" i="1" s="1"/>
  <c r="E105" i="1"/>
  <c r="F105" i="1"/>
  <c r="G105" i="1" s="1"/>
  <c r="E106" i="1"/>
  <c r="F106" i="1"/>
  <c r="G106" i="1"/>
  <c r="E107" i="1"/>
  <c r="F107" i="1"/>
  <c r="G107" i="1"/>
  <c r="E108" i="1"/>
  <c r="E109" i="1"/>
  <c r="F109" i="1"/>
  <c r="G109" i="1" s="1"/>
  <c r="J109" i="1" s="1"/>
  <c r="E115" i="1"/>
  <c r="E136" i="2" s="1"/>
  <c r="E116" i="1"/>
  <c r="F116" i="1"/>
  <c r="G116" i="1"/>
  <c r="E117" i="1"/>
  <c r="F117" i="1"/>
  <c r="G117" i="1"/>
  <c r="J117" i="1" s="1"/>
  <c r="E118" i="1"/>
  <c r="F118" i="1" s="1"/>
  <c r="G118" i="1" s="1"/>
  <c r="E119" i="1"/>
  <c r="F119" i="1" s="1"/>
  <c r="G119" i="1" s="1"/>
  <c r="R119" i="1" s="1"/>
  <c r="E120" i="1"/>
  <c r="F120" i="1"/>
  <c r="G120" i="1" s="1"/>
  <c r="E121" i="1"/>
  <c r="F121" i="1"/>
  <c r="G121" i="1"/>
  <c r="E122" i="1"/>
  <c r="F122" i="1"/>
  <c r="G122" i="1"/>
  <c r="E123" i="1"/>
  <c r="E125" i="1"/>
  <c r="F125" i="1"/>
  <c r="G125" i="1" s="1"/>
  <c r="E126" i="1"/>
  <c r="F126" i="1"/>
  <c r="G126" i="1" s="1"/>
  <c r="E127" i="1"/>
  <c r="F127" i="1" s="1"/>
  <c r="G127" i="1" s="1"/>
  <c r="E128" i="1"/>
  <c r="F128" i="1" s="1"/>
  <c r="G128" i="1" s="1"/>
  <c r="E129" i="1"/>
  <c r="F129" i="1"/>
  <c r="G129" i="1" s="1"/>
  <c r="E130" i="1"/>
  <c r="F130" i="1"/>
  <c r="G130" i="1"/>
  <c r="J130" i="1" s="1"/>
  <c r="E131" i="1"/>
  <c r="F131" i="1"/>
  <c r="G131" i="1"/>
  <c r="E132" i="1"/>
  <c r="F132" i="1"/>
  <c r="G132" i="1"/>
  <c r="E133" i="1"/>
  <c r="F133" i="1"/>
  <c r="G133" i="1"/>
  <c r="E134" i="1"/>
  <c r="F134" i="1" s="1"/>
  <c r="G134" i="1" s="1"/>
  <c r="E136" i="1"/>
  <c r="F136" i="1"/>
  <c r="G136" i="1" s="1"/>
  <c r="E139" i="1"/>
  <c r="E160" i="2" s="1"/>
  <c r="E142" i="1"/>
  <c r="F142" i="1"/>
  <c r="G142" i="1" s="1"/>
  <c r="R142" i="1" s="1"/>
  <c r="E143" i="1"/>
  <c r="F143" i="1"/>
  <c r="G143" i="1"/>
  <c r="E150" i="1"/>
  <c r="F150" i="1" s="1"/>
  <c r="G150" i="1" s="1"/>
  <c r="E151" i="1"/>
  <c r="F151" i="1"/>
  <c r="G151" i="1"/>
  <c r="J151" i="1" s="1"/>
  <c r="R151" i="1"/>
  <c r="E152" i="1"/>
  <c r="F152" i="1" s="1"/>
  <c r="G152" i="1" s="1"/>
  <c r="J152" i="1" s="1"/>
  <c r="E153" i="1"/>
  <c r="F153" i="1" s="1"/>
  <c r="G153" i="1" s="1"/>
  <c r="E154" i="1"/>
  <c r="E168" i="2" s="1"/>
  <c r="E156" i="1"/>
  <c r="F156" i="1"/>
  <c r="G156" i="1"/>
  <c r="J156" i="1" s="1"/>
  <c r="E160" i="1"/>
  <c r="F160" i="1"/>
  <c r="G160" i="1" s="1"/>
  <c r="E174" i="1"/>
  <c r="F174" i="1" s="1"/>
  <c r="G174" i="1" s="1"/>
  <c r="E175" i="1"/>
  <c r="F175" i="1" s="1"/>
  <c r="G175" i="1" s="1"/>
  <c r="E186" i="1"/>
  <c r="E179" i="2" s="1"/>
  <c r="E188" i="1"/>
  <c r="F188" i="1" s="1"/>
  <c r="G188" i="1" s="1"/>
  <c r="J188" i="1" s="1"/>
  <c r="E21" i="1"/>
  <c r="F21" i="1" s="1"/>
  <c r="G21" i="1" s="1"/>
  <c r="E23" i="1"/>
  <c r="E46" i="2" s="1"/>
  <c r="E44" i="1"/>
  <c r="F44" i="1"/>
  <c r="G44" i="1" s="1"/>
  <c r="R44" i="1" s="1"/>
  <c r="E63" i="1"/>
  <c r="F63" i="1" s="1"/>
  <c r="G63" i="1" s="1"/>
  <c r="E144" i="1"/>
  <c r="F144" i="1"/>
  <c r="G144" i="1"/>
  <c r="R144" i="1" s="1"/>
  <c r="E147" i="1"/>
  <c r="E148" i="1"/>
  <c r="E17" i="2" s="1"/>
  <c r="E149" i="1"/>
  <c r="F149" i="1"/>
  <c r="G149" i="1"/>
  <c r="R149" i="1" s="1"/>
  <c r="E157" i="1"/>
  <c r="F157" i="1"/>
  <c r="G157" i="1" s="1"/>
  <c r="E158" i="1"/>
  <c r="F158" i="1"/>
  <c r="G158" i="1"/>
  <c r="R158" i="1" s="1"/>
  <c r="E159" i="1"/>
  <c r="F159" i="1"/>
  <c r="G159" i="1"/>
  <c r="R159" i="1" s="1"/>
  <c r="E161" i="1"/>
  <c r="F161" i="1"/>
  <c r="G161" i="1"/>
  <c r="R161" i="1" s="1"/>
  <c r="E163" i="1"/>
  <c r="F163" i="1"/>
  <c r="G163" i="1" s="1"/>
  <c r="E164" i="1"/>
  <c r="F164" i="1" s="1"/>
  <c r="G164" i="1" s="1"/>
  <c r="E165" i="1"/>
  <c r="F165" i="1"/>
  <c r="G165" i="1"/>
  <c r="J165" i="1" s="1"/>
  <c r="R165" i="1"/>
  <c r="E167" i="1"/>
  <c r="F167" i="1" s="1"/>
  <c r="G167" i="1" s="1"/>
  <c r="E168" i="1"/>
  <c r="F168" i="1" s="1"/>
  <c r="G168" i="1" s="1"/>
  <c r="J168" i="1" s="1"/>
  <c r="E169" i="1"/>
  <c r="E170" i="1"/>
  <c r="F170" i="1" s="1"/>
  <c r="G170" i="1" s="1"/>
  <c r="R170" i="1" s="1"/>
  <c r="E172" i="1"/>
  <c r="E177" i="1"/>
  <c r="F177" i="1"/>
  <c r="G177" i="1" s="1"/>
  <c r="E185" i="1"/>
  <c r="E187" i="1"/>
  <c r="F187" i="1" s="1"/>
  <c r="G187" i="1" s="1"/>
  <c r="R187" i="1" s="1"/>
  <c r="E193" i="1"/>
  <c r="F193" i="1"/>
  <c r="G193" i="1"/>
  <c r="K193" i="1" s="1"/>
  <c r="E194" i="1"/>
  <c r="F194" i="1"/>
  <c r="E195" i="1"/>
  <c r="F195" i="1" s="1"/>
  <c r="E141" i="1"/>
  <c r="F141" i="1"/>
  <c r="G141" i="1"/>
  <c r="S141" i="1" s="1"/>
  <c r="E145" i="1"/>
  <c r="F145" i="1"/>
  <c r="G145" i="1" s="1"/>
  <c r="E146" i="1"/>
  <c r="F146" i="1"/>
  <c r="G146" i="1"/>
  <c r="E162" i="1"/>
  <c r="F162" i="1"/>
  <c r="G162" i="1"/>
  <c r="J162" i="1" s="1"/>
  <c r="E171" i="1"/>
  <c r="F171" i="1" s="1"/>
  <c r="G171" i="1" s="1"/>
  <c r="E176" i="1"/>
  <c r="F176" i="1"/>
  <c r="G176" i="1"/>
  <c r="J176" i="1" s="1"/>
  <c r="S176" i="1"/>
  <c r="E179" i="1"/>
  <c r="F179" i="1" s="1"/>
  <c r="G179" i="1" s="1"/>
  <c r="K179" i="1" s="1"/>
  <c r="E181" i="1"/>
  <c r="F181" i="1" s="1"/>
  <c r="G181" i="1" s="1"/>
  <c r="E183" i="1"/>
  <c r="F183" i="1"/>
  <c r="G183" i="1" s="1"/>
  <c r="S183" i="1" s="1"/>
  <c r="E184" i="1"/>
  <c r="F184" i="1" s="1"/>
  <c r="G184" i="1" s="1"/>
  <c r="J184" i="1" s="1"/>
  <c r="E189" i="1"/>
  <c r="F189" i="1"/>
  <c r="E190" i="1"/>
  <c r="F190" i="1" s="1"/>
  <c r="G190" i="1" s="1"/>
  <c r="S190" i="1" s="1"/>
  <c r="K190" i="1"/>
  <c r="E191" i="1"/>
  <c r="E192" i="1"/>
  <c r="F192" i="1"/>
  <c r="E196" i="1"/>
  <c r="F196" i="1" s="1"/>
  <c r="G196" i="1" s="1"/>
  <c r="S196" i="1" s="1"/>
  <c r="E197" i="1"/>
  <c r="F197" i="1"/>
  <c r="G197" i="1" s="1"/>
  <c r="K197" i="1" s="1"/>
  <c r="E198" i="1"/>
  <c r="E199" i="1"/>
  <c r="F199" i="1"/>
  <c r="C14" i="1"/>
  <c r="C13" i="1"/>
  <c r="D14" i="1"/>
  <c r="D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2" i="1"/>
  <c r="Q143" i="1"/>
  <c r="Q150" i="1"/>
  <c r="Q151" i="1"/>
  <c r="Q152" i="1"/>
  <c r="Q153" i="1"/>
  <c r="Q154" i="1"/>
  <c r="Q155" i="1"/>
  <c r="Q156" i="1"/>
  <c r="Q160" i="1"/>
  <c r="Q166" i="1"/>
  <c r="Q173" i="1"/>
  <c r="Q174" i="1"/>
  <c r="Q175" i="1"/>
  <c r="Q178" i="1"/>
  <c r="Q180" i="1"/>
  <c r="Q182" i="1"/>
  <c r="Q186" i="1"/>
  <c r="Q188" i="1"/>
  <c r="G43" i="2"/>
  <c r="C43" i="2"/>
  <c r="E43" i="2"/>
  <c r="G42" i="2"/>
  <c r="C42" i="2"/>
  <c r="G41" i="2"/>
  <c r="C41" i="2"/>
  <c r="G40" i="2"/>
  <c r="C40" i="2"/>
  <c r="E40" i="2"/>
  <c r="G39" i="2"/>
  <c r="C39" i="2"/>
  <c r="E39" i="2"/>
  <c r="G38" i="2"/>
  <c r="C38" i="2"/>
  <c r="E38" i="2"/>
  <c r="G37" i="2"/>
  <c r="C37" i="2"/>
  <c r="G36" i="2"/>
  <c r="C36" i="2"/>
  <c r="E36" i="2"/>
  <c r="G35" i="2"/>
  <c r="C35" i="2"/>
  <c r="E35" i="2"/>
  <c r="G180" i="2"/>
  <c r="C180" i="2"/>
  <c r="E180" i="2"/>
  <c r="G34" i="2"/>
  <c r="C34" i="2"/>
  <c r="E34" i="2"/>
  <c r="G179" i="2"/>
  <c r="C179" i="2"/>
  <c r="G33" i="2"/>
  <c r="C33" i="2"/>
  <c r="G32" i="2"/>
  <c r="C32" i="2"/>
  <c r="G178" i="2"/>
  <c r="C178" i="2"/>
  <c r="E178" i="2"/>
  <c r="G177" i="2"/>
  <c r="C177" i="2"/>
  <c r="G176" i="2"/>
  <c r="C176" i="2"/>
  <c r="G31" i="2"/>
  <c r="C31" i="2"/>
  <c r="E31" i="2"/>
  <c r="G30" i="2"/>
  <c r="C30" i="2"/>
  <c r="E30" i="2"/>
  <c r="G175" i="2"/>
  <c r="C175" i="2"/>
  <c r="E175" i="2"/>
  <c r="G174" i="2"/>
  <c r="C174" i="2"/>
  <c r="E174" i="2"/>
  <c r="G173" i="2"/>
  <c r="C173" i="2"/>
  <c r="E173" i="2"/>
  <c r="G29" i="2"/>
  <c r="C29" i="2"/>
  <c r="G28" i="2"/>
  <c r="C28" i="2"/>
  <c r="G27" i="2"/>
  <c r="C27" i="2"/>
  <c r="E27" i="2"/>
  <c r="G26" i="2"/>
  <c r="C26" i="2"/>
  <c r="G25" i="2"/>
  <c r="C25" i="2"/>
  <c r="E25" i="2"/>
  <c r="G24" i="2"/>
  <c r="C24" i="2"/>
  <c r="E24" i="2"/>
  <c r="G172" i="2"/>
  <c r="C172" i="2"/>
  <c r="G23" i="2"/>
  <c r="C23" i="2"/>
  <c r="E23" i="2"/>
  <c r="G22" i="2"/>
  <c r="C22" i="2"/>
  <c r="E22" i="2"/>
  <c r="G21" i="2"/>
  <c r="C21" i="2"/>
  <c r="G20" i="2"/>
  <c r="C20" i="2"/>
  <c r="E20" i="2"/>
  <c r="G171" i="2"/>
  <c r="C171" i="2"/>
  <c r="E171" i="2"/>
  <c r="G19" i="2"/>
  <c r="C19" i="2"/>
  <c r="G170" i="2"/>
  <c r="C170" i="2"/>
  <c r="E170" i="2"/>
  <c r="G169" i="2"/>
  <c r="C169" i="2"/>
  <c r="E169" i="2"/>
  <c r="G168" i="2"/>
  <c r="C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8" i="2"/>
  <c r="C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63" i="2"/>
  <c r="C163" i="2"/>
  <c r="E163" i="2"/>
  <c r="G162" i="2"/>
  <c r="C162" i="2"/>
  <c r="E162" i="2"/>
  <c r="G11" i="2"/>
  <c r="C11" i="2"/>
  <c r="E11" i="2"/>
  <c r="G161" i="2"/>
  <c r="C161" i="2"/>
  <c r="E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G110" i="2"/>
  <c r="C110" i="2"/>
  <c r="E110" i="2"/>
  <c r="G109" i="2"/>
  <c r="C109" i="2"/>
  <c r="E109" i="2"/>
  <c r="G108" i="2"/>
  <c r="C108" i="2"/>
  <c r="G107" i="2"/>
  <c r="C107" i="2"/>
  <c r="E107" i="2"/>
  <c r="G106" i="2"/>
  <c r="C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G99" i="2"/>
  <c r="C99" i="2"/>
  <c r="E99" i="2"/>
  <c r="G98" i="2"/>
  <c r="C98" i="2"/>
  <c r="E98" i="2"/>
  <c r="G97" i="2"/>
  <c r="C97" i="2"/>
  <c r="E97" i="2"/>
  <c r="G96" i="2"/>
  <c r="C96" i="2"/>
  <c r="G95" i="2"/>
  <c r="C95" i="2"/>
  <c r="E95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G89" i="2"/>
  <c r="C89" i="2"/>
  <c r="E89" i="2"/>
  <c r="G88" i="2"/>
  <c r="C88" i="2"/>
  <c r="E88" i="2"/>
  <c r="G87" i="2"/>
  <c r="C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G79" i="2"/>
  <c r="C79" i="2"/>
  <c r="G78" i="2"/>
  <c r="C78" i="2"/>
  <c r="E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E73" i="2"/>
  <c r="G72" i="2"/>
  <c r="C72" i="2"/>
  <c r="G71" i="2"/>
  <c r="C71" i="2"/>
  <c r="G70" i="2"/>
  <c r="C70" i="2"/>
  <c r="G69" i="2"/>
  <c r="C69" i="2"/>
  <c r="G68" i="2"/>
  <c r="C68" i="2"/>
  <c r="E68" i="2"/>
  <c r="G67" i="2"/>
  <c r="C67" i="2"/>
  <c r="G66" i="2"/>
  <c r="C66" i="2"/>
  <c r="E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E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80" i="2"/>
  <c r="B180" i="2"/>
  <c r="D180" i="2"/>
  <c r="A180" i="2"/>
  <c r="H34" i="2"/>
  <c r="B34" i="2"/>
  <c r="D34" i="2"/>
  <c r="A34" i="2"/>
  <c r="H179" i="2"/>
  <c r="B179" i="2"/>
  <c r="D179" i="2"/>
  <c r="A179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72" i="2"/>
  <c r="B172" i="2"/>
  <c r="D172" i="2"/>
  <c r="A172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71" i="2"/>
  <c r="B171" i="2"/>
  <c r="D171" i="2"/>
  <c r="A171" i="2"/>
  <c r="H19" i="2"/>
  <c r="B19" i="2"/>
  <c r="D19" i="2"/>
  <c r="A19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63" i="2"/>
  <c r="B163" i="2"/>
  <c r="D163" i="2"/>
  <c r="A163" i="2"/>
  <c r="H162" i="2"/>
  <c r="B162" i="2"/>
  <c r="D162" i="2"/>
  <c r="A162" i="2"/>
  <c r="H11" i="2"/>
  <c r="B11" i="2"/>
  <c r="D11" i="2"/>
  <c r="A11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B112" i="2"/>
  <c r="F112" i="2"/>
  <c r="D112" i="2"/>
  <c r="A112" i="2"/>
  <c r="H111" i="2"/>
  <c r="F111" i="2"/>
  <c r="D111" i="2"/>
  <c r="B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Q177" i="1"/>
  <c r="Q196" i="1"/>
  <c r="Q195" i="1"/>
  <c r="Q199" i="1"/>
  <c r="Q198" i="1"/>
  <c r="Q197" i="1"/>
  <c r="Q194" i="1"/>
  <c r="Q192" i="1"/>
  <c r="Q191" i="1"/>
  <c r="Q190" i="1"/>
  <c r="Q189" i="1"/>
  <c r="Q185" i="1"/>
  <c r="Q193" i="1"/>
  <c r="Q187" i="1"/>
  <c r="Q184" i="1"/>
  <c r="Q176" i="1"/>
  <c r="Q146" i="1"/>
  <c r="Q159" i="1"/>
  <c r="J159" i="1"/>
  <c r="Q179" i="1"/>
  <c r="Q181" i="1"/>
  <c r="Q183" i="1"/>
  <c r="Q157" i="1"/>
  <c r="Q169" i="1"/>
  <c r="Q163" i="1"/>
  <c r="J158" i="1"/>
  <c r="Q158" i="1"/>
  <c r="J161" i="1"/>
  <c r="Q161" i="1"/>
  <c r="Q162" i="1"/>
  <c r="Q63" i="1"/>
  <c r="I141" i="1"/>
  <c r="Q141" i="1"/>
  <c r="J144" i="1"/>
  <c r="Q144" i="1"/>
  <c r="Q145" i="1"/>
  <c r="Q147" i="1"/>
  <c r="Q148" i="1"/>
  <c r="Q149" i="1"/>
  <c r="Q164" i="1"/>
  <c r="Q165" i="1"/>
  <c r="Q167" i="1"/>
  <c r="Q168" i="1"/>
  <c r="J170" i="1"/>
  <c r="Q170" i="1"/>
  <c r="Q171" i="1"/>
  <c r="Q172" i="1"/>
  <c r="C17" i="1"/>
  <c r="Q44" i="1"/>
  <c r="H44" i="1"/>
  <c r="N32" i="2"/>
  <c r="N179" i="2"/>
  <c r="N180" i="2"/>
  <c r="R156" i="1"/>
  <c r="J153" i="1"/>
  <c r="R153" i="1"/>
  <c r="J132" i="1"/>
  <c r="R132" i="1"/>
  <c r="R130" i="1"/>
  <c r="J119" i="1"/>
  <c r="J106" i="1"/>
  <c r="R106" i="1"/>
  <c r="J88" i="1"/>
  <c r="R88" i="1"/>
  <c r="S21" i="1"/>
  <c r="J21" i="1"/>
  <c r="J125" i="1"/>
  <c r="R125" i="1"/>
  <c r="J116" i="1"/>
  <c r="R116" i="1"/>
  <c r="R93" i="1"/>
  <c r="J89" i="1"/>
  <c r="R67" i="1"/>
  <c r="G195" i="1"/>
  <c r="K195" i="1" s="1"/>
  <c r="E200" i="1"/>
  <c r="F200" i="1"/>
  <c r="G200" i="1" s="1"/>
  <c r="S200" i="1" s="1"/>
  <c r="E57" i="1"/>
  <c r="F57" i="1"/>
  <c r="G57" i="1" s="1"/>
  <c r="R57" i="1" s="1"/>
  <c r="E48" i="1"/>
  <c r="F48" i="1" s="1"/>
  <c r="G48" i="1" s="1"/>
  <c r="J48" i="1" s="1"/>
  <c r="E47" i="1"/>
  <c r="F47" i="1"/>
  <c r="G47" i="1"/>
  <c r="R47" i="1" s="1"/>
  <c r="E45" i="1"/>
  <c r="E67" i="2" s="1"/>
  <c r="F45" i="1"/>
  <c r="G45" i="1" s="1"/>
  <c r="J45" i="1" s="1"/>
  <c r="E42" i="1"/>
  <c r="F42" i="1"/>
  <c r="G42" i="1"/>
  <c r="E39" i="1"/>
  <c r="F39" i="1" s="1"/>
  <c r="G39" i="1" s="1"/>
  <c r="J39" i="1" s="1"/>
  <c r="E36" i="1"/>
  <c r="E59" i="2"/>
  <c r="E35" i="1"/>
  <c r="F35" i="1"/>
  <c r="G35" i="1"/>
  <c r="R35" i="1" s="1"/>
  <c r="E34" i="1"/>
  <c r="E57" i="2" s="1"/>
  <c r="E30" i="1"/>
  <c r="F30" i="1" s="1"/>
  <c r="U30" i="1" s="1"/>
  <c r="E27" i="1"/>
  <c r="E50" i="2"/>
  <c r="E26" i="1"/>
  <c r="E25" i="1"/>
  <c r="E24" i="1"/>
  <c r="F24" i="1" s="1"/>
  <c r="E22" i="1"/>
  <c r="F22" i="1" s="1"/>
  <c r="G22" i="1" s="1"/>
  <c r="U22" i="1" s="1"/>
  <c r="G155" i="1"/>
  <c r="S155" i="1" s="1"/>
  <c r="G140" i="1"/>
  <c r="S140" i="1" s="1"/>
  <c r="G135" i="1"/>
  <c r="S135" i="1" s="1"/>
  <c r="G124" i="1"/>
  <c r="J124" i="1"/>
  <c r="G112" i="1"/>
  <c r="J112" i="1" s="1"/>
  <c r="G111" i="1"/>
  <c r="G100" i="1"/>
  <c r="S100" i="1" s="1"/>
  <c r="J100" i="1"/>
  <c r="G97" i="1"/>
  <c r="G94" i="1"/>
  <c r="J94" i="1"/>
  <c r="S94" i="1"/>
  <c r="G92" i="1"/>
  <c r="S92" i="1" s="1"/>
  <c r="G86" i="1"/>
  <c r="S86" i="1" s="1"/>
  <c r="G82" i="1"/>
  <c r="J82" i="1"/>
  <c r="G78" i="1"/>
  <c r="S78" i="1" s="1"/>
  <c r="G77" i="1"/>
  <c r="J77" i="1"/>
  <c r="G76" i="1"/>
  <c r="J71" i="1"/>
  <c r="G70" i="1"/>
  <c r="S70" i="1" s="1"/>
  <c r="S60" i="1"/>
  <c r="G56" i="1"/>
  <c r="G55" i="1"/>
  <c r="J55" i="1"/>
  <c r="G51" i="1"/>
  <c r="J51" i="1" s="1"/>
  <c r="S51" i="1"/>
  <c r="S43" i="1"/>
  <c r="G40" i="1"/>
  <c r="J40" i="1"/>
  <c r="K196" i="1"/>
  <c r="G189" i="1"/>
  <c r="K189" i="1" s="1"/>
  <c r="G194" i="1"/>
  <c r="K194" i="1" s="1"/>
  <c r="E32" i="1"/>
  <c r="E31" i="1"/>
  <c r="F31" i="1"/>
  <c r="G31" i="1" s="1"/>
  <c r="J31" i="1" s="1"/>
  <c r="E29" i="1"/>
  <c r="F29" i="1" s="1"/>
  <c r="G29" i="1"/>
  <c r="S29" i="1" s="1"/>
  <c r="E28" i="1"/>
  <c r="F28" i="1" s="1"/>
  <c r="G28" i="1" s="1"/>
  <c r="G199" i="1"/>
  <c r="G192" i="1"/>
  <c r="J192" i="1"/>
  <c r="R193" i="1"/>
  <c r="S184" i="1"/>
  <c r="K183" i="1"/>
  <c r="S40" i="1"/>
  <c r="S82" i="1"/>
  <c r="S97" i="1"/>
  <c r="J97" i="1"/>
  <c r="S124" i="1"/>
  <c r="J140" i="1"/>
  <c r="F25" i="1"/>
  <c r="G25" i="1" s="1"/>
  <c r="J25" i="1"/>
  <c r="E53" i="2"/>
  <c r="J187" i="1"/>
  <c r="S192" i="1"/>
  <c r="S55" i="1"/>
  <c r="E47" i="2"/>
  <c r="S197" i="1"/>
  <c r="J54" i="1"/>
  <c r="J60" i="1"/>
  <c r="J86" i="1"/>
  <c r="S112" i="1"/>
  <c r="J135" i="1"/>
  <c r="J155" i="1"/>
  <c r="E70" i="2"/>
  <c r="E69" i="2"/>
  <c r="R204" i="1"/>
  <c r="S65" i="1"/>
  <c r="F27" i="1"/>
  <c r="G27" i="1"/>
  <c r="J99" i="1"/>
  <c r="R99" i="1"/>
  <c r="S74" i="1"/>
  <c r="R45" i="1"/>
  <c r="F147" i="1"/>
  <c r="G147" i="1"/>
  <c r="R147" i="1" s="1"/>
  <c r="E16" i="2"/>
  <c r="J35" i="1"/>
  <c r="E58" i="2"/>
  <c r="J121" i="1"/>
  <c r="R121" i="1"/>
  <c r="F32" i="1"/>
  <c r="G32" i="1"/>
  <c r="J32" i="1" s="1"/>
  <c r="E55" i="2"/>
  <c r="S96" i="1"/>
  <c r="S71" i="1"/>
  <c r="S72" i="1"/>
  <c r="K200" i="1"/>
  <c r="S146" i="1"/>
  <c r="J146" i="1"/>
  <c r="E18" i="2"/>
  <c r="F36" i="1"/>
  <c r="G36" i="1"/>
  <c r="J36" i="1" s="1"/>
  <c r="R62" i="1"/>
  <c r="F34" i="1"/>
  <c r="G34" i="1"/>
  <c r="R34" i="1" s="1"/>
  <c r="R195" i="1"/>
  <c r="I149" i="1"/>
  <c r="E19" i="2"/>
  <c r="E176" i="2"/>
  <c r="E41" i="2"/>
  <c r="E94" i="2"/>
  <c r="E21" i="2"/>
  <c r="E28" i="2"/>
  <c r="J64" i="1"/>
  <c r="R64" i="1"/>
  <c r="K202" i="1"/>
  <c r="E50" i="1"/>
  <c r="F50" i="1"/>
  <c r="G50" i="1" s="1"/>
  <c r="J50" i="1" s="1"/>
  <c r="E41" i="1"/>
  <c r="E64" i="2"/>
  <c r="E33" i="1"/>
  <c r="F33" i="1" s="1"/>
  <c r="G33" i="1"/>
  <c r="S33" i="1" s="1"/>
  <c r="E56" i="2"/>
  <c r="S50" i="1"/>
  <c r="S32" i="1"/>
  <c r="E72" i="2"/>
  <c r="J34" i="1"/>
  <c r="S31" i="1"/>
  <c r="R202" i="1"/>
  <c r="R25" i="1"/>
  <c r="S77" i="1"/>
  <c r="J70" i="1"/>
  <c r="S113" i="1"/>
  <c r="K199" i="1"/>
  <c r="R199" i="1"/>
  <c r="E48" i="2"/>
  <c r="F41" i="1"/>
  <c r="G41" i="1" s="1"/>
  <c r="J41" i="1" s="1"/>
  <c r="E62" i="2"/>
  <c r="E51" i="2"/>
  <c r="E79" i="2"/>
  <c r="E65" i="2"/>
  <c r="E54" i="2"/>
  <c r="J167" i="1"/>
  <c r="R167" i="1"/>
  <c r="E201" i="1"/>
  <c r="F201" i="1" s="1"/>
  <c r="G201" i="1" s="1"/>
  <c r="G203" i="1"/>
  <c r="E38" i="1"/>
  <c r="F38" i="1"/>
  <c r="G38" i="1"/>
  <c r="S38" i="1" s="1"/>
  <c r="E205" i="1"/>
  <c r="F205" i="1" s="1"/>
  <c r="G205" i="1" s="1"/>
  <c r="K203" i="1"/>
  <c r="R203" i="1"/>
  <c r="E61" i="2"/>
  <c r="J28" i="1" l="1"/>
  <c r="S28" i="1"/>
  <c r="R157" i="1"/>
  <c r="K157" i="1"/>
  <c r="J126" i="1"/>
  <c r="R126" i="1"/>
  <c r="R61" i="1"/>
  <c r="J61" i="1"/>
  <c r="S137" i="1"/>
  <c r="J137" i="1"/>
  <c r="R63" i="1"/>
  <c r="N63" i="1"/>
  <c r="R201" i="1"/>
  <c r="K201" i="1"/>
  <c r="J160" i="1"/>
  <c r="R160" i="1"/>
  <c r="S145" i="1"/>
  <c r="J145" i="1"/>
  <c r="K205" i="1"/>
  <c r="S205" i="1"/>
  <c r="R163" i="1"/>
  <c r="J163" i="1"/>
  <c r="S182" i="1"/>
  <c r="J182" i="1"/>
  <c r="S111" i="1"/>
  <c r="J111" i="1"/>
  <c r="S162" i="1"/>
  <c r="J133" i="1"/>
  <c r="R133" i="1"/>
  <c r="R117" i="1"/>
  <c r="F85" i="1"/>
  <c r="G85" i="1" s="1"/>
  <c r="F166" i="1"/>
  <c r="G166" i="1" s="1"/>
  <c r="F58" i="1"/>
  <c r="G58" i="1" s="1"/>
  <c r="J29" i="1"/>
  <c r="S76" i="1"/>
  <c r="J76" i="1"/>
  <c r="F69" i="1"/>
  <c r="G69" i="1" s="1"/>
  <c r="E90" i="2"/>
  <c r="F37" i="1"/>
  <c r="G37" i="1" s="1"/>
  <c r="E60" i="2"/>
  <c r="F91" i="1"/>
  <c r="G91" i="1" s="1"/>
  <c r="E112" i="2"/>
  <c r="F198" i="1"/>
  <c r="G198" i="1" s="1"/>
  <c r="E42" i="2"/>
  <c r="R168" i="1"/>
  <c r="F186" i="1"/>
  <c r="G186" i="1" s="1"/>
  <c r="F139" i="1"/>
  <c r="G139" i="1" s="1"/>
  <c r="F108" i="1"/>
  <c r="G108" i="1" s="1"/>
  <c r="E129" i="2"/>
  <c r="J83" i="1"/>
  <c r="R83" i="1"/>
  <c r="S180" i="1"/>
  <c r="J180" i="1"/>
  <c r="S87" i="1"/>
  <c r="J87" i="1"/>
  <c r="S68" i="1"/>
  <c r="J68" i="1"/>
  <c r="J27" i="1"/>
  <c r="R27" i="1"/>
  <c r="J105" i="1"/>
  <c r="R105" i="1"/>
  <c r="J142" i="1"/>
  <c r="F185" i="1"/>
  <c r="G185" i="1" s="1"/>
  <c r="E33" i="2"/>
  <c r="J129" i="1"/>
  <c r="R129" i="1"/>
  <c r="J120" i="1"/>
  <c r="R120" i="1"/>
  <c r="J107" i="1"/>
  <c r="R107" i="1"/>
  <c r="J104" i="1"/>
  <c r="R104" i="1"/>
  <c r="J80" i="1"/>
  <c r="R80" i="1"/>
  <c r="J110" i="1"/>
  <c r="S110" i="1"/>
  <c r="S95" i="1"/>
  <c r="J95" i="1"/>
  <c r="S73" i="1"/>
  <c r="J73" i="1"/>
  <c r="F49" i="1"/>
  <c r="G49" i="1" s="1"/>
  <c r="E71" i="2"/>
  <c r="F191" i="1"/>
  <c r="G191" i="1" s="1"/>
  <c r="E37" i="2"/>
  <c r="R66" i="1"/>
  <c r="J66" i="1"/>
  <c r="J75" i="1"/>
  <c r="S75" i="1"/>
  <c r="F169" i="1"/>
  <c r="G169" i="1" s="1"/>
  <c r="E26" i="2"/>
  <c r="J164" i="1"/>
  <c r="R164" i="1"/>
  <c r="J84" i="1"/>
  <c r="R84" i="1"/>
  <c r="S79" i="1"/>
  <c r="J79" i="1"/>
  <c r="S41" i="1"/>
  <c r="S179" i="1"/>
  <c r="E52" i="2"/>
  <c r="J22" i="1"/>
  <c r="R36" i="1"/>
  <c r="R109" i="1"/>
  <c r="R194" i="1"/>
  <c r="J33" i="1"/>
  <c r="R59" i="1"/>
  <c r="J38" i="1"/>
  <c r="R48" i="1"/>
  <c r="J47" i="1"/>
  <c r="J52" i="1"/>
  <c r="S189" i="1"/>
  <c r="S90" i="1"/>
  <c r="J56" i="1"/>
  <c r="S56" i="1"/>
  <c r="J177" i="1"/>
  <c r="R177" i="1"/>
  <c r="F148" i="1"/>
  <c r="G148" i="1" s="1"/>
  <c r="J175" i="1"/>
  <c r="R175" i="1"/>
  <c r="F154" i="1"/>
  <c r="G154" i="1" s="1"/>
  <c r="R150" i="1"/>
  <c r="J150" i="1"/>
  <c r="R136" i="1"/>
  <c r="J136" i="1"/>
  <c r="F123" i="1"/>
  <c r="G123" i="1" s="1"/>
  <c r="E144" i="2"/>
  <c r="F98" i="1"/>
  <c r="G98" i="1" s="1"/>
  <c r="J178" i="1"/>
  <c r="S178" i="1"/>
  <c r="S114" i="1"/>
  <c r="J114" i="1"/>
  <c r="F103" i="1"/>
  <c r="G103" i="1" s="1"/>
  <c r="S46" i="1"/>
  <c r="J46" i="1"/>
  <c r="S181" i="1"/>
  <c r="K181" i="1"/>
  <c r="F26" i="1"/>
  <c r="G26" i="1" s="1"/>
  <c r="E49" i="2"/>
  <c r="R152" i="1"/>
  <c r="E158" i="2"/>
  <c r="J143" i="1"/>
  <c r="R143" i="1"/>
  <c r="J131" i="1"/>
  <c r="R131" i="1"/>
  <c r="J128" i="1"/>
  <c r="R128" i="1"/>
  <c r="J122" i="1"/>
  <c r="R122" i="1"/>
  <c r="J102" i="1"/>
  <c r="R102" i="1"/>
  <c r="S138" i="1"/>
  <c r="J138" i="1"/>
  <c r="J42" i="1"/>
  <c r="R42" i="1"/>
  <c r="R39" i="1"/>
  <c r="R188" i="1"/>
  <c r="J174" i="1"/>
  <c r="R174" i="1"/>
  <c r="E45" i="2"/>
  <c r="J147" i="1"/>
  <c r="S81" i="1"/>
  <c r="J57" i="1"/>
  <c r="E32" i="2"/>
  <c r="J171" i="1"/>
  <c r="S171" i="1"/>
  <c r="F172" i="1"/>
  <c r="G172" i="1" s="1"/>
  <c r="E29" i="2"/>
  <c r="F23" i="1"/>
  <c r="G23" i="1" s="1"/>
  <c r="J134" i="1"/>
  <c r="R134" i="1"/>
  <c r="J127" i="1"/>
  <c r="R127" i="1"/>
  <c r="J118" i="1"/>
  <c r="R118" i="1"/>
  <c r="F115" i="1"/>
  <c r="G115" i="1" s="1"/>
  <c r="J101" i="1"/>
  <c r="R101" i="1"/>
  <c r="S173" i="1"/>
  <c r="J173" i="1"/>
  <c r="F53" i="1"/>
  <c r="G53" i="1" s="1"/>
  <c r="J92" i="1"/>
  <c r="J78" i="1"/>
  <c r="K209" i="1"/>
  <c r="R209" i="1"/>
  <c r="F13" i="1"/>
  <c r="K208" i="1"/>
  <c r="R208" i="1"/>
  <c r="K207" i="1"/>
  <c r="R207" i="1"/>
  <c r="K206" i="1"/>
  <c r="R206" i="1"/>
  <c r="J115" i="1" l="1"/>
  <c r="R115" i="1"/>
  <c r="J98" i="1"/>
  <c r="R98" i="1"/>
  <c r="K185" i="1"/>
  <c r="R185" i="1"/>
  <c r="J139" i="1"/>
  <c r="R139" i="1"/>
  <c r="S37" i="1"/>
  <c r="J37" i="1"/>
  <c r="J85" i="1"/>
  <c r="R85" i="1"/>
  <c r="S23" i="1"/>
  <c r="J23" i="1"/>
  <c r="S166" i="1"/>
  <c r="J166" i="1"/>
  <c r="J186" i="1"/>
  <c r="R186" i="1"/>
  <c r="J154" i="1"/>
  <c r="R154" i="1"/>
  <c r="J123" i="1"/>
  <c r="R123" i="1"/>
  <c r="S69" i="1"/>
  <c r="J69" i="1"/>
  <c r="S103" i="1"/>
  <c r="J103" i="1"/>
  <c r="J172" i="1"/>
  <c r="R172" i="1"/>
  <c r="R148" i="1"/>
  <c r="R19" i="1" s="1"/>
  <c r="E18" i="1" s="1"/>
  <c r="I148" i="1"/>
  <c r="S53" i="1"/>
  <c r="S19" i="1" s="1"/>
  <c r="E19" i="1" s="1"/>
  <c r="J53" i="1"/>
  <c r="K191" i="1"/>
  <c r="S191" i="1"/>
  <c r="K198" i="1"/>
  <c r="S198" i="1"/>
  <c r="J108" i="1"/>
  <c r="R108" i="1"/>
  <c r="R169" i="1"/>
  <c r="K169" i="1"/>
  <c r="J26" i="1"/>
  <c r="R26" i="1"/>
  <c r="S49" i="1"/>
  <c r="J49" i="1"/>
  <c r="J91" i="1"/>
  <c r="R91" i="1"/>
  <c r="S58" i="1"/>
  <c r="J58" i="1"/>
  <c r="C12" i="1"/>
  <c r="C11" i="1"/>
  <c r="D12" i="1"/>
  <c r="D11" i="1"/>
  <c r="P209" i="1" l="1"/>
  <c r="P206" i="1"/>
  <c r="P149" i="1"/>
  <c r="P138" i="1"/>
  <c r="P81" i="1"/>
  <c r="P143" i="1"/>
  <c r="P34" i="1"/>
  <c r="P96" i="1"/>
  <c r="P174" i="1"/>
  <c r="P171" i="1"/>
  <c r="P173" i="1"/>
  <c r="P107" i="1"/>
  <c r="P165" i="1"/>
  <c r="P130" i="1"/>
  <c r="P67" i="1"/>
  <c r="P136" i="1"/>
  <c r="P90" i="1"/>
  <c r="P155" i="1"/>
  <c r="P111" i="1"/>
  <c r="P177" i="1"/>
  <c r="P131" i="1"/>
  <c r="P56" i="1"/>
  <c r="P25" i="1"/>
  <c r="P40" i="1"/>
  <c r="P99" i="1"/>
  <c r="P101" i="1"/>
  <c r="P119" i="1"/>
  <c r="P154" i="1"/>
  <c r="P208" i="1"/>
  <c r="P197" i="1"/>
  <c r="P151" i="1"/>
  <c r="P49" i="1"/>
  <c r="P86" i="1"/>
  <c r="P157" i="1"/>
  <c r="P179" i="1"/>
  <c r="P164" i="1"/>
  <c r="P168" i="1"/>
  <c r="P163" i="1"/>
  <c r="P35" i="1"/>
  <c r="P38" i="1"/>
  <c r="D15" i="1"/>
  <c r="C19" i="1" s="1"/>
  <c r="P93" i="1"/>
  <c r="P47" i="1"/>
  <c r="P78" i="1"/>
  <c r="P120" i="1"/>
  <c r="P181" i="1"/>
  <c r="P72" i="1"/>
  <c r="P39" i="1"/>
  <c r="P21" i="1"/>
  <c r="P176" i="1"/>
  <c r="P117" i="1"/>
  <c r="P182" i="1"/>
  <c r="P180" i="1"/>
  <c r="P141" i="1"/>
  <c r="P125" i="1"/>
  <c r="P160" i="1"/>
  <c r="P43" i="1"/>
  <c r="P194" i="1"/>
  <c r="P76" i="1"/>
  <c r="P84" i="1"/>
  <c r="P188" i="1"/>
  <c r="P196" i="1"/>
  <c r="P126" i="1"/>
  <c r="P37" i="1"/>
  <c r="P42" i="1"/>
  <c r="P114" i="1"/>
  <c r="P123" i="1"/>
  <c r="P187" i="1"/>
  <c r="P159" i="1"/>
  <c r="P73" i="1"/>
  <c r="P148" i="1"/>
  <c r="P79" i="1"/>
  <c r="P103" i="1"/>
  <c r="P28" i="1"/>
  <c r="P70" i="1"/>
  <c r="P195" i="1"/>
  <c r="P193" i="1"/>
  <c r="P33" i="1"/>
  <c r="P89" i="1"/>
  <c r="P66" i="1"/>
  <c r="P71" i="1"/>
  <c r="P108" i="1"/>
  <c r="P62" i="1"/>
  <c r="P145" i="1"/>
  <c r="P116" i="1"/>
  <c r="P169" i="1"/>
  <c r="P201" i="1"/>
  <c r="P167" i="1"/>
  <c r="P142" i="1"/>
  <c r="P109" i="1"/>
  <c r="P46" i="1"/>
  <c r="P48" i="1"/>
  <c r="P189" i="1"/>
  <c r="P98" i="1"/>
  <c r="P74" i="1"/>
  <c r="P83" i="1"/>
  <c r="P54" i="1"/>
  <c r="P36" i="1"/>
  <c r="P22" i="1"/>
  <c r="P92" i="1"/>
  <c r="P30" i="1"/>
  <c r="P112" i="1"/>
  <c r="P80" i="1"/>
  <c r="P133" i="1"/>
  <c r="P29" i="1"/>
  <c r="P24" i="1"/>
  <c r="P203" i="1"/>
  <c r="P31" i="1"/>
  <c r="P124" i="1"/>
  <c r="P88" i="1"/>
  <c r="P161" i="1"/>
  <c r="P144" i="1"/>
  <c r="P27" i="1"/>
  <c r="P178" i="1"/>
  <c r="P104" i="1"/>
  <c r="P166" i="1"/>
  <c r="P55" i="1"/>
  <c r="P102" i="1"/>
  <c r="P77" i="1"/>
  <c r="P100" i="1"/>
  <c r="P146" i="1"/>
  <c r="P68" i="1"/>
  <c r="P51" i="1"/>
  <c r="P75" i="1"/>
  <c r="P41" i="1"/>
  <c r="P200" i="1"/>
  <c r="P60" i="1"/>
  <c r="P110" i="1"/>
  <c r="P184" i="1"/>
  <c r="P45" i="1"/>
  <c r="P58" i="1"/>
  <c r="P198" i="1"/>
  <c r="P69" i="1"/>
  <c r="P152" i="1"/>
  <c r="P121" i="1"/>
  <c r="P192" i="1"/>
  <c r="P91" i="1"/>
  <c r="P26" i="1"/>
  <c r="P175" i="1"/>
  <c r="P135" i="1"/>
  <c r="P183" i="1"/>
  <c r="P63" i="1"/>
  <c r="P150" i="1"/>
  <c r="P52" i="1"/>
  <c r="P129" i="1"/>
  <c r="P191" i="1"/>
  <c r="P147" i="1"/>
  <c r="P97" i="1"/>
  <c r="P185" i="1"/>
  <c r="P85" i="1"/>
  <c r="P50" i="1"/>
  <c r="P162" i="1"/>
  <c r="P57" i="1"/>
  <c r="P134" i="1"/>
  <c r="P204" i="1"/>
  <c r="P65" i="1"/>
  <c r="P115" i="1"/>
  <c r="P94" i="1"/>
  <c r="P128" i="1"/>
  <c r="P156" i="1"/>
  <c r="P205" i="1"/>
  <c r="P32" i="1"/>
  <c r="P207" i="1"/>
  <c r="P170" i="1"/>
  <c r="P61" i="1"/>
  <c r="P132" i="1"/>
  <c r="P95" i="1"/>
  <c r="P158" i="1"/>
  <c r="P23" i="1"/>
  <c r="P137" i="1"/>
  <c r="P122" i="1"/>
  <c r="P172" i="1"/>
  <c r="P153" i="1"/>
  <c r="P139" i="1"/>
  <c r="P202" i="1"/>
  <c r="P64" i="1"/>
  <c r="P186" i="1"/>
  <c r="P127" i="1"/>
  <c r="P190" i="1"/>
  <c r="P199" i="1"/>
  <c r="P87" i="1"/>
  <c r="P106" i="1"/>
  <c r="P140" i="1"/>
  <c r="P82" i="1"/>
  <c r="P105" i="1"/>
  <c r="P59" i="1"/>
  <c r="P118" i="1"/>
  <c r="P53" i="1"/>
  <c r="P113" i="1"/>
  <c r="D16" i="1"/>
  <c r="D19" i="1" s="1"/>
  <c r="O52" i="1"/>
  <c r="O132" i="1"/>
  <c r="O148" i="1"/>
  <c r="O178" i="1"/>
  <c r="O130" i="1"/>
  <c r="O188" i="1"/>
  <c r="O172" i="1"/>
  <c r="O66" i="1"/>
  <c r="O193" i="1"/>
  <c r="O151" i="1"/>
  <c r="O44" i="1"/>
  <c r="O160" i="1"/>
  <c r="O97" i="1"/>
  <c r="O163" i="1"/>
  <c r="O77" i="1"/>
  <c r="O177" i="1"/>
  <c r="O159" i="1"/>
  <c r="O61" i="1"/>
  <c r="O99" i="1"/>
  <c r="O203" i="1"/>
  <c r="O38" i="1"/>
  <c r="O209" i="1"/>
  <c r="O46" i="1"/>
  <c r="O36" i="1"/>
  <c r="O32" i="1"/>
  <c r="O183" i="1"/>
  <c r="O56" i="1"/>
  <c r="O199" i="1"/>
  <c r="O83" i="1"/>
  <c r="O112" i="1"/>
  <c r="O122" i="1"/>
  <c r="O150" i="1"/>
  <c r="O158" i="1"/>
  <c r="O118" i="1"/>
  <c r="O144" i="1"/>
  <c r="O145" i="1"/>
  <c r="O86" i="1"/>
  <c r="O198" i="1"/>
  <c r="O58" i="1"/>
  <c r="O168" i="1"/>
  <c r="O155" i="1"/>
  <c r="O104" i="1"/>
  <c r="O167" i="1"/>
  <c r="O60" i="1"/>
  <c r="O98" i="1"/>
  <c r="O136" i="1"/>
  <c r="O82" i="1"/>
  <c r="O176" i="1"/>
  <c r="O166" i="1"/>
  <c r="O140" i="1"/>
  <c r="O113" i="1"/>
  <c r="O171" i="1"/>
  <c r="O27" i="1"/>
  <c r="O72" i="1"/>
  <c r="O180" i="1"/>
  <c r="O173" i="1"/>
  <c r="O201" i="1"/>
  <c r="O156" i="1"/>
  <c r="O115" i="1"/>
  <c r="O110" i="1"/>
  <c r="O184" i="1"/>
  <c r="O100" i="1"/>
  <c r="O89" i="1"/>
  <c r="O106" i="1"/>
  <c r="O59" i="1"/>
  <c r="O64" i="1"/>
  <c r="O101" i="1"/>
  <c r="O204" i="1"/>
  <c r="O39" i="1"/>
  <c r="O76" i="1"/>
  <c r="O81" i="1"/>
  <c r="O51" i="1"/>
  <c r="O37" i="1"/>
  <c r="O54" i="1"/>
  <c r="O129" i="1"/>
  <c r="O133" i="1"/>
  <c r="O78" i="1"/>
  <c r="O67" i="1"/>
  <c r="O170" i="1"/>
  <c r="O181" i="1"/>
  <c r="O124" i="1"/>
  <c r="O134" i="1"/>
  <c r="O109" i="1"/>
  <c r="O47" i="1"/>
  <c r="O125" i="1"/>
  <c r="O139" i="1"/>
  <c r="O95" i="1"/>
  <c r="O96" i="1"/>
  <c r="O142" i="1"/>
  <c r="O206" i="1"/>
  <c r="O70" i="1"/>
  <c r="O191" i="1"/>
  <c r="O105" i="1"/>
  <c r="O30" i="1"/>
  <c r="O45" i="1"/>
  <c r="O34" i="1"/>
  <c r="O63" i="1"/>
  <c r="O69" i="1"/>
  <c r="O62" i="1"/>
  <c r="O93" i="1"/>
  <c r="O146" i="1"/>
  <c r="O194" i="1"/>
  <c r="O85" i="1"/>
  <c r="O147" i="1"/>
  <c r="O143" i="1"/>
  <c r="O108" i="1"/>
  <c r="O207" i="1"/>
  <c r="O153" i="1"/>
  <c r="O33" i="1"/>
  <c r="O195" i="1"/>
  <c r="O24" i="1"/>
  <c r="O138" i="1"/>
  <c r="O179" i="1"/>
  <c r="O23" i="1"/>
  <c r="O73" i="1"/>
  <c r="O154" i="1"/>
  <c r="O137" i="1"/>
  <c r="O192" i="1"/>
  <c r="O157" i="1"/>
  <c r="O71" i="1"/>
  <c r="C15" i="1"/>
  <c r="O43" i="1"/>
  <c r="O152" i="1"/>
  <c r="O107" i="1"/>
  <c r="O127" i="1"/>
  <c r="O174" i="1"/>
  <c r="O25" i="1"/>
  <c r="O50" i="1"/>
  <c r="O208" i="1"/>
  <c r="O42" i="1"/>
  <c r="O162" i="1"/>
  <c r="O79" i="1"/>
  <c r="O149" i="1"/>
  <c r="O92" i="1"/>
  <c r="O102" i="1"/>
  <c r="O103" i="1"/>
  <c r="O84" i="1"/>
  <c r="O41" i="1"/>
  <c r="O94" i="1"/>
  <c r="O22" i="1"/>
  <c r="O119" i="1"/>
  <c r="O74" i="1"/>
  <c r="O117" i="1"/>
  <c r="O90" i="1"/>
  <c r="O135" i="1"/>
  <c r="O88" i="1"/>
  <c r="O165" i="1"/>
  <c r="O197" i="1"/>
  <c r="O123" i="1"/>
  <c r="O55" i="1"/>
  <c r="O200" i="1"/>
  <c r="O126" i="1"/>
  <c r="O175" i="1"/>
  <c r="O187" i="1"/>
  <c r="O185" i="1"/>
  <c r="O31" i="1"/>
  <c r="O65" i="1"/>
  <c r="O26" i="1"/>
  <c r="O111" i="1"/>
  <c r="O169" i="1"/>
  <c r="O29" i="1"/>
  <c r="O40" i="1"/>
  <c r="O161" i="1"/>
  <c r="O141" i="1"/>
  <c r="O196" i="1"/>
  <c r="O205" i="1"/>
  <c r="O131" i="1"/>
  <c r="O80" i="1"/>
  <c r="O121" i="1"/>
  <c r="O114" i="1"/>
  <c r="O28" i="1"/>
  <c r="O21" i="1"/>
  <c r="O48" i="1"/>
  <c r="O75" i="1"/>
  <c r="O186" i="1"/>
  <c r="O190" i="1"/>
  <c r="O164" i="1"/>
  <c r="O87" i="1"/>
  <c r="O68" i="1"/>
  <c r="O182" i="1"/>
  <c r="O116" i="1"/>
  <c r="O202" i="1"/>
  <c r="O128" i="1"/>
  <c r="O189" i="1"/>
  <c r="O91" i="1"/>
  <c r="O53" i="1"/>
  <c r="O57" i="1"/>
  <c r="O35" i="1"/>
  <c r="O49" i="1"/>
  <c r="O120" i="1"/>
  <c r="C16" i="1"/>
  <c r="D18" i="1" s="1"/>
  <c r="F14" i="1" l="1"/>
  <c r="F15" i="1" s="1"/>
  <c r="C18" i="1"/>
  <c r="F16" i="1" l="1"/>
</calcChain>
</file>

<file path=xl/sharedStrings.xml><?xml version="1.0" encoding="utf-8"?>
<sst xmlns="http://schemas.openxmlformats.org/spreadsheetml/2006/main" count="1693" uniqueCount="668">
  <si>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</si>
  <si>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</si>
  <si>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</si>
  <si>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</si>
  <si>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</si>
  <si>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</si>
  <si>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</si>
  <si>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</si>
  <si>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</si>
  <si>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</si>
  <si>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</si>
  <si>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</si>
  <si>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</si>
  <si>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</si>
  <si>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</si>
  <si>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</si>
  <si>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</si>
  <si>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</si>
  <si>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</si>
  <si>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</si>
  <si>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I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</si>
  <si>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</si>
  <si>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</si>
  <si>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</si>
  <si>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</si>
  <si>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</si>
  <si>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</si>
  <si>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</si>
  <si>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</si>
  <si>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MZ Lac / gsc 3983-1644</t>
  </si>
  <si>
    <t>EA</t>
  </si>
  <si>
    <t>Silhan, 1990JAVSO..19…12S</t>
  </si>
  <si>
    <t>Silhan</t>
  </si>
  <si>
    <t>na</t>
  </si>
  <si>
    <t>BBSAG Bull.113</t>
  </si>
  <si>
    <t>S</t>
  </si>
  <si>
    <t>IBVS 5745</t>
  </si>
  <si>
    <t>II</t>
  </si>
  <si>
    <t>BBSAG Bull.116</t>
  </si>
  <si>
    <t>IBVS 5643</t>
  </si>
  <si>
    <t>IBVS 5657</t>
  </si>
  <si>
    <t>IBVS 5781</t>
  </si>
  <si>
    <t># of data points =</t>
  </si>
  <si>
    <t>Kreiner</t>
  </si>
  <si>
    <t>IBVS 5595</t>
  </si>
  <si>
    <t>IBVS 5296</t>
  </si>
  <si>
    <t>OEJV 0074</t>
  </si>
  <si>
    <t>vis</t>
  </si>
  <si>
    <t>OEJV 0137</t>
  </si>
  <si>
    <t>52267.3937</t>
  </si>
  <si>
    <t>IBVS 5959</t>
  </si>
  <si>
    <t>IBVS 6010</t>
  </si>
  <si>
    <t>IBVS 6011</t>
  </si>
  <si>
    <t>IBVS 6042</t>
  </si>
  <si>
    <t>OEJV 0160</t>
  </si>
  <si>
    <t>IBVS 6070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</si>
  <si>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</si>
  <si>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</si>
  <si>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</si>
  <si>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</si>
  <si>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</si>
  <si>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</si>
  <si>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</si>
  <si>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</si>
  <si>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</si>
  <si>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Eccentric orbit</t>
  </si>
  <si>
    <t>IBVS 6093</t>
  </si>
  <si>
    <t>IBVS 6118</t>
  </si>
  <si>
    <t>IBVS 5984</t>
  </si>
  <si>
    <t>OEJV 0165</t>
  </si>
  <si>
    <t>8,00E-05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</si>
  <si>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</si>
  <si>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</si>
  <si>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</si>
  <si>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</si>
  <si>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</si>
  <si>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</si>
  <si>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</si>
  <si>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</si>
  <si>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</si>
  <si>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</si>
  <si>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2425596.492 </t>
  </si>
  <si>
    <t> 15.12.1928 23:48 </t>
  </si>
  <si>
    <t> 0.307 </t>
  </si>
  <si>
    <t>P </t>
  </si>
  <si>
    <t> J.Silhan </t>
  </si>
  <si>
    <t> BRNO 30.56 </t>
  </si>
  <si>
    <t>2427040.301 </t>
  </si>
  <si>
    <t> 28.11.1932 19:13 </t>
  </si>
  <si>
    <t> 0.546 </t>
  </si>
  <si>
    <t>2428398.536 </t>
  </si>
  <si>
    <t> 18.08.1936 00:51 </t>
  </si>
  <si>
    <t> 0.500 </t>
  </si>
  <si>
    <t>2429169.436 </t>
  </si>
  <si>
    <t> 27.09.1938 22:27 </t>
  </si>
  <si>
    <t> -0.712 </t>
  </si>
  <si>
    <t>2429495.473 </t>
  </si>
  <si>
    <t> 19.08.1939 23:21 </t>
  </si>
  <si>
    <t> -0.031 </t>
  </si>
  <si>
    <t> BRNO 30.55 </t>
  </si>
  <si>
    <t>2429514.388 </t>
  </si>
  <si>
    <t> 07.09.1939 21:18 </t>
  </si>
  <si>
    <t> -0.069 </t>
  </si>
  <si>
    <t>2430253.466 </t>
  </si>
  <si>
    <t> 15.09.1941 23:11 </t>
  </si>
  <si>
    <t> -0.149 </t>
  </si>
  <si>
    <t>2430546.466 </t>
  </si>
  <si>
    <t> 05.07.1942 23:11 </t>
  </si>
  <si>
    <t> 0.449 </t>
  </si>
  <si>
    <t>2430587.487 </t>
  </si>
  <si>
    <t> 15.08.1942 23:41 </t>
  </si>
  <si>
    <t> 0.406 </t>
  </si>
  <si>
    <t>2430960.392 </t>
  </si>
  <si>
    <t> 23.08.1943 21:24 </t>
  </si>
  <si>
    <t> 0.573 </t>
  </si>
  <si>
    <t>2430963.460 </t>
  </si>
  <si>
    <t> 26.08.1943 23:02 </t>
  </si>
  <si>
    <t> 0.482 </t>
  </si>
  <si>
    <t>2431001.396 </t>
  </si>
  <si>
    <t> 03.10.1943 21:30 </t>
  </si>
  <si>
    <t> 0.513 </t>
  </si>
  <si>
    <t>2431020.361 </t>
  </si>
  <si>
    <t> 22.10.1943 20:39 </t>
  </si>
  <si>
    <t> 0.525 </t>
  </si>
  <si>
    <t>2431324.429 </t>
  </si>
  <si>
    <t> 21.08.1944 22:17 </t>
  </si>
  <si>
    <t> -0.017 </t>
  </si>
  <si>
    <t>2431441.294 </t>
  </si>
  <si>
    <t> 16.12.1944 19:03 </t>
  </si>
  <si>
    <t> -0.028 </t>
  </si>
  <si>
    <t>2432439.510 </t>
  </si>
  <si>
    <t> 11.09.1947 00:14 </t>
  </si>
  <si>
    <t> 0.009 </t>
  </si>
  <si>
    <t>2433209.375 </t>
  </si>
  <si>
    <t> 19.10.1949 21:00 </t>
  </si>
  <si>
    <t> 0.494 </t>
  </si>
  <si>
    <t> Miller &amp; Wachmann </t>
  </si>
  <si>
    <t> RIA 8.231 </t>
  </si>
  <si>
    <t>2433468.375 </t>
  </si>
  <si>
    <t> 05.07.1950 21:00 </t>
  </si>
  <si>
    <t> 0.473 </t>
  </si>
  <si>
    <t>2433475.580 </t>
  </si>
  <si>
    <t> 13.07.1950 01:55 </t>
  </si>
  <si>
    <t> -0.006 </t>
  </si>
  <si>
    <t>2433569.435 </t>
  </si>
  <si>
    <t> 14.10.1950 22:26 </t>
  </si>
  <si>
    <t> 0.451 </t>
  </si>
  <si>
    <t>2433569.473 </t>
  </si>
  <si>
    <t> 14.10.1950 23:21 </t>
  </si>
  <si>
    <t> 0.489 </t>
  </si>
  <si>
    <t>2433592.457 </t>
  </si>
  <si>
    <t> 06.11.1950 22:58 </t>
  </si>
  <si>
    <t> -0.004 </t>
  </si>
  <si>
    <t>2433828.502 </t>
  </si>
  <si>
    <t> 01.07.1951 00:02 </t>
  </si>
  <si>
    <t> 0.497 </t>
  </si>
  <si>
    <t>2433873.608 </t>
  </si>
  <si>
    <t> 15.08.1951 02:35 </t>
  </si>
  <si>
    <t> 0.014 </t>
  </si>
  <si>
    <t>2433929.512 </t>
  </si>
  <si>
    <t> 10.10.1951 00:17 </t>
  </si>
  <si>
    <t> 0.426 </t>
  </si>
  <si>
    <t>2434363.210 </t>
  </si>
  <si>
    <t> 16.12.1952 17:02 </t>
  </si>
  <si>
    <t> 0.003 </t>
  </si>
  <si>
    <t>2434366.357 </t>
  </si>
  <si>
    <t> 19.12.1952 20:34 </t>
  </si>
  <si>
    <t> -0.009 </t>
  </si>
  <si>
    <t>2434381.252 </t>
  </si>
  <si>
    <t> 03.01.1953 18:02 </t>
  </si>
  <si>
    <t> 0.458 </t>
  </si>
  <si>
    <t>2434485.493 </t>
  </si>
  <si>
    <t> 17.04.1953 23:49 </t>
  </si>
  <si>
    <t> 0.459 </t>
  </si>
  <si>
    <t>2434605.495 </t>
  </si>
  <si>
    <t> 15.08.1953 23:52 </t>
  </si>
  <si>
    <t>2434624.495 </t>
  </si>
  <si>
    <t> 03.09.1953 23:52 </t>
  </si>
  <si>
    <t> 0.474 </t>
  </si>
  <si>
    <t>2434719.250 </t>
  </si>
  <si>
    <t> 07.12.1953 18:00 </t>
  </si>
  <si>
    <t> 0.465 </t>
  </si>
  <si>
    <t>2435224.582 </t>
  </si>
  <si>
    <t> 27.04.1955 01:58 </t>
  </si>
  <si>
    <t> 0.390 </t>
  </si>
  <si>
    <t>2436453.372 </t>
  </si>
  <si>
    <t> 06.09.1958 20:55 </t>
  </si>
  <si>
    <t> 0.408 </t>
  </si>
  <si>
    <t>2436813.479 </t>
  </si>
  <si>
    <t> 01.09.1959 23:29 </t>
  </si>
  <si>
    <t> 0.413 </t>
  </si>
  <si>
    <t>2436814.465 </t>
  </si>
  <si>
    <t> 02.09.1959 23:09 </t>
  </si>
  <si>
    <t> 0.033 </t>
  </si>
  <si>
    <t>2436851.430 </t>
  </si>
  <si>
    <t> 09.10.1959 22:19 </t>
  </si>
  <si>
    <t>2437231.452 </t>
  </si>
  <si>
    <t> 23.10.1960 22:50 </t>
  </si>
  <si>
    <t> 0.059 </t>
  </si>
  <si>
    <t>2437663.246 </t>
  </si>
  <si>
    <t> 29.12.1961 17:54 </t>
  </si>
  <si>
    <t> 0.464 </t>
  </si>
  <si>
    <t>2438043.255 </t>
  </si>
  <si>
    <t> 13.01.1963 18:07 </t>
  </si>
  <si>
    <t> 0.052 </t>
  </si>
  <si>
    <t>2438084.290 </t>
  </si>
  <si>
    <t> 23.02.1963 18:57 </t>
  </si>
  <si>
    <t> 0.022 </t>
  </si>
  <si>
    <t>2438286.465 </t>
  </si>
  <si>
    <t> 13.09.1963 23:09 </t>
  </si>
  <si>
    <t> 0.034 </t>
  </si>
  <si>
    <t>2438323.415 </t>
  </si>
  <si>
    <t> 20.10.1963 21:57 </t>
  </si>
  <si>
    <t> 0.445 </t>
  </si>
  <si>
    <t>2438384.402 </t>
  </si>
  <si>
    <t> 20.12.1963 21:38 </t>
  </si>
  <si>
    <t> 0.049 </t>
  </si>
  <si>
    <t>2438387.520 </t>
  </si>
  <si>
    <t> 24.12.1963 00:28 </t>
  </si>
  <si>
    <t> 0.008 </t>
  </si>
  <si>
    <t>2438440.264 </t>
  </si>
  <si>
    <t> 14.02.1964 18:20 </t>
  </si>
  <si>
    <t> 0.418 </t>
  </si>
  <si>
    <t>2438680.436 </t>
  </si>
  <si>
    <t> 11.10.1964 22:27 </t>
  </si>
  <si>
    <t> 0.522 </t>
  </si>
  <si>
    <t>2439059.381 </t>
  </si>
  <si>
    <t> 25.10.1965 21:08 </t>
  </si>
  <si>
    <t> 0.411 </t>
  </si>
  <si>
    <t>2439242.543 </t>
  </si>
  <si>
    <t> 27.04.1966 01:01 </t>
  </si>
  <si>
    <t> 0.363 </t>
  </si>
  <si>
    <t>2439261.530 </t>
  </si>
  <si>
    <t> 16.05.1966 00:43 </t>
  </si>
  <si>
    <t> 0.398 </t>
  </si>
  <si>
    <t>2439359.471 </t>
  </si>
  <si>
    <t> 21.08.1966 23:18 </t>
  </si>
  <si>
    <t> 0.416 </t>
  </si>
  <si>
    <t>2439378.379 </t>
  </si>
  <si>
    <t> 09.09.1966 21:05 </t>
  </si>
  <si>
    <t> 0.371 </t>
  </si>
  <si>
    <t>2439419.421 </t>
  </si>
  <si>
    <t> 20.10.1966 22:06 </t>
  </si>
  <si>
    <t> 0.349 </t>
  </si>
  <si>
    <t>2439533.279 </t>
  </si>
  <si>
    <t> 11.02.1967 18:41 </t>
  </si>
  <si>
    <t> 0.490 </t>
  </si>
  <si>
    <t>2439798.409 </t>
  </si>
  <si>
    <t> 03.11.1967 21:48 </t>
  </si>
  <si>
    <t> 0.281 </t>
  </si>
  <si>
    <t>2439940.635 </t>
  </si>
  <si>
    <t> 25.03.1968 03:14 </t>
  </si>
  <si>
    <t> 0.362 </t>
  </si>
  <si>
    <t>2440171.285 </t>
  </si>
  <si>
    <t> 10.11.1968 18:50 </t>
  </si>
  <si>
    <t> 0.420 </t>
  </si>
  <si>
    <t>2440475.460 </t>
  </si>
  <si>
    <t> 10.09.1969 23:02 </t>
  </si>
  <si>
    <t> -0.016 </t>
  </si>
  <si>
    <t>2440512.402 </t>
  </si>
  <si>
    <t> 17.10.1969 21:38 </t>
  </si>
  <si>
    <t> 0.387 </t>
  </si>
  <si>
    <t>2440531.398 </t>
  </si>
  <si>
    <t> 05.11.1969 21:33 </t>
  </si>
  <si>
    <t> 0.430 </t>
  </si>
  <si>
    <t>2440731.454 </t>
  </si>
  <si>
    <t> 24.05.1970 22:53 </t>
  </si>
  <si>
    <t> 0.116 </t>
  </si>
  <si>
    <t>2441192.470 </t>
  </si>
  <si>
    <t> 28.08.1971 23:16 </t>
  </si>
  <si>
    <t> -0.052 </t>
  </si>
  <si>
    <t>2441549.481 </t>
  </si>
  <si>
    <t> 19.08.1972 23:32 </t>
  </si>
  <si>
    <t> 0.015 </t>
  </si>
  <si>
    <t>2441567.452 </t>
  </si>
  <si>
    <t> 06.09.1972 22:50 </t>
  </si>
  <si>
    <t> 0.399 </t>
  </si>
  <si>
    <t>2442303.420 </t>
  </si>
  <si>
    <t> 12.09.1974 22:04 </t>
  </si>
  <si>
    <t> 0.368 </t>
  </si>
  <si>
    <t>2442961.494 </t>
  </si>
  <si>
    <t> 01.07.1976 23:51 </t>
  </si>
  <si>
    <t> 0.047 </t>
  </si>
  <si>
    <t>2443776.390 </t>
  </si>
  <si>
    <t> 24.09.1978 21:21 </t>
  </si>
  <si>
    <t> -0.026 </t>
  </si>
  <si>
    <t>2444116.495 </t>
  </si>
  <si>
    <t> 30.08.1979 23:52 </t>
  </si>
  <si>
    <t> 0.295 </t>
  </si>
  <si>
    <t>2444171.345 </t>
  </si>
  <si>
    <t> 24.10.1979 20:16 </t>
  </si>
  <si>
    <t> 0.079 </t>
  </si>
  <si>
    <t>2444173.415 </t>
  </si>
  <si>
    <t> 26.10.1979 21:57 </t>
  </si>
  <si>
    <t> 0.356 </t>
  </si>
  <si>
    <t>2444490.422 </t>
  </si>
  <si>
    <t> 07.09.1980 22:07 </t>
  </si>
  <si>
    <t> 0.118 </t>
  </si>
  <si>
    <t>2444571.277 </t>
  </si>
  <si>
    <t> 27.11.1980 18:38 </t>
  </si>
  <si>
    <t> 0.210 </t>
  </si>
  <si>
    <t>2444852.431 </t>
  </si>
  <si>
    <t> 04.09.1981 22:20 </t>
  </si>
  <si>
    <t> 0.231 </t>
  </si>
  <si>
    <t>2444925.247 </t>
  </si>
  <si>
    <t> 16.11.1981 17:55 </t>
  </si>
  <si>
    <t> 0.395 </t>
  </si>
  <si>
    <t>2444985.235 </t>
  </si>
  <si>
    <t> 15.01.1982 17:38 </t>
  </si>
  <si>
    <t> 0.366 </t>
  </si>
  <si>
    <t>2445096.877 </t>
  </si>
  <si>
    <t> 07.05.1982 09:02 </t>
  </si>
  <si>
    <t> 0.084 </t>
  </si>
  <si>
    <t>V </t>
  </si>
  <si>
    <t> BRNO 26 </t>
  </si>
  <si>
    <t>2445605.447 </t>
  </si>
  <si>
    <t> 27.09.1983 22:43 </t>
  </si>
  <si>
    <t> 0.088 </t>
  </si>
  <si>
    <t>2446002.302 </t>
  </si>
  <si>
    <t> 28.10.1984 19:14 </t>
  </si>
  <si>
    <t> 0.301 </t>
  </si>
  <si>
    <t>2446019.262 </t>
  </si>
  <si>
    <t> 14.11.1984 18:17 </t>
  </si>
  <si>
    <t> 0.101 </t>
  </si>
  <si>
    <t>2446060.318 </t>
  </si>
  <si>
    <t> 25.12.1984 19:37 </t>
  </si>
  <si>
    <t> 0.093 </t>
  </si>
  <si>
    <t> BRNO 27 </t>
  </si>
  <si>
    <t>2446264.493 </t>
  </si>
  <si>
    <t> 17.07.1985 23:49 </t>
  </si>
  <si>
    <t> 0.312 </t>
  </si>
  <si>
    <t>2446300.374 </t>
  </si>
  <si>
    <t> 22.08.1985 20:58 </t>
  </si>
  <si>
    <t> 0.080 </t>
  </si>
  <si>
    <t> M.Major </t>
  </si>
  <si>
    <t>2446300.389 </t>
  </si>
  <si>
    <t> 22.08.1985 21:20 </t>
  </si>
  <si>
    <t> 0.095 </t>
  </si>
  <si>
    <t> J.Zahajsky </t>
  </si>
  <si>
    <t>2446300.390 </t>
  </si>
  <si>
    <t> 22.08.1985 21:21 </t>
  </si>
  <si>
    <t> 0.096 </t>
  </si>
  <si>
    <t> P.Novak </t>
  </si>
  <si>
    <t>2446322.484 </t>
  </si>
  <si>
    <t> 13.09.1985 23:36 </t>
  </si>
  <si>
    <t> S.Lupac </t>
  </si>
  <si>
    <t>2446322.493 </t>
  </si>
  <si>
    <t> 13.09.1985 23:49 </t>
  </si>
  <si>
    <t>2446322.503 </t>
  </si>
  <si>
    <t> 14.09.1985 00:04 </t>
  </si>
  <si>
    <t> 0.098 </t>
  </si>
  <si>
    <t>2446340.2605 </t>
  </si>
  <si>
    <t> 01.10.1985 18:15 </t>
  </si>
  <si>
    <t> 0.2685 </t>
  </si>
  <si>
    <t>E </t>
  </si>
  <si>
    <t>G</t>
  </si>
  <si>
    <t> M.Wolf et al. </t>
  </si>
  <si>
    <t> AAP 334.840 </t>
  </si>
  <si>
    <t>2446362.408 </t>
  </si>
  <si>
    <t> 23.10.1985 21:47 </t>
  </si>
  <si>
    <t> 0.304 </t>
  </si>
  <si>
    <t> J.Borovicka </t>
  </si>
  <si>
    <t>2446362.420 </t>
  </si>
  <si>
    <t> 23.10.1985 22:04 </t>
  </si>
  <si>
    <t> 0.316 </t>
  </si>
  <si>
    <t> V.Wagner </t>
  </si>
  <si>
    <t>2446381.324 </t>
  </si>
  <si>
    <t> 11.11.1985 19:46 </t>
  </si>
  <si>
    <t> 0.268 </t>
  </si>
  <si>
    <t>2446381.359 </t>
  </si>
  <si>
    <t> 11.11.1985 20:36 </t>
  </si>
  <si>
    <t> 0.303 </t>
  </si>
  <si>
    <t>2446679.396 </t>
  </si>
  <si>
    <t> 05.09.1986 21:30 </t>
  </si>
  <si>
    <t>2446679.437 </t>
  </si>
  <si>
    <t> 05.09.1986 22:29 </t>
  </si>
  <si>
    <t> H.Kolarova </t>
  </si>
  <si>
    <t> BRNO 28 </t>
  </si>
  <si>
    <t>2446679.445 </t>
  </si>
  <si>
    <t> 05.09.1986 22:40 </t>
  </si>
  <si>
    <t>2446679.447 </t>
  </si>
  <si>
    <t> 05.09.1986 22:43 </t>
  </si>
  <si>
    <t> O.Santolik </t>
  </si>
  <si>
    <t> P.Suchan </t>
  </si>
  <si>
    <t>2446679.452 </t>
  </si>
  <si>
    <t> 05.09.1986 22:50 </t>
  </si>
  <si>
    <t> 0.103 </t>
  </si>
  <si>
    <t>2446679.455 </t>
  </si>
  <si>
    <t> 05.09.1986 22:55 </t>
  </si>
  <si>
    <t> 0.106 </t>
  </si>
  <si>
    <t> O.Väter </t>
  </si>
  <si>
    <t>2447039.536 </t>
  </si>
  <si>
    <t> 01.09.1987 00:51 </t>
  </si>
  <si>
    <t>2447060.381 </t>
  </si>
  <si>
    <t> 21.09.1987 21:08 </t>
  </si>
  <si>
    <t> 0.184 </t>
  </si>
  <si>
    <t>2447734.489 </t>
  </si>
  <si>
    <t> 26.07.1989 23:44 </t>
  </si>
  <si>
    <t> R.Santler </t>
  </si>
  <si>
    <t> BRNO 30 </t>
  </si>
  <si>
    <t>2447734.490 </t>
  </si>
  <si>
    <t> 26.07.1989 23:45 </t>
  </si>
  <si>
    <t> 0.104 </t>
  </si>
  <si>
    <t> A.Dedoch </t>
  </si>
  <si>
    <t> F.Hroch </t>
  </si>
  <si>
    <t> P.Lutcha </t>
  </si>
  <si>
    <t> J.Tomcala </t>
  </si>
  <si>
    <t>2447734.493 </t>
  </si>
  <si>
    <t> 26.07.1989 23:49 </t>
  </si>
  <si>
    <t> 0.107 </t>
  </si>
  <si>
    <t> F.Vohla </t>
  </si>
  <si>
    <t>2447734.494 </t>
  </si>
  <si>
    <t> 26.07.1989 23:51 </t>
  </si>
  <si>
    <t> 0.108 </t>
  </si>
  <si>
    <t> M.Tichy </t>
  </si>
  <si>
    <t>2448189.368 </t>
  </si>
  <si>
    <t> 24.10.1990 20:49 </t>
  </si>
  <si>
    <t> 0.115 </t>
  </si>
  <si>
    <t> V.Jelinek </t>
  </si>
  <si>
    <t> BRNO 31 </t>
  </si>
  <si>
    <t>2448410.466 </t>
  </si>
  <si>
    <t> 02.06.1991 23:11 </t>
  </si>
  <si>
    <t> 0.097 </t>
  </si>
  <si>
    <t>2448410.478 </t>
  </si>
  <si>
    <t> 02.06.1991 23:28 </t>
  </si>
  <si>
    <t> 0.109 </t>
  </si>
  <si>
    <t>2448453.483 </t>
  </si>
  <si>
    <t> 15.07.1991 23:35 </t>
  </si>
  <si>
    <t> 0.257 </t>
  </si>
  <si>
    <t>2449244.4032 </t>
  </si>
  <si>
    <t> 13.09.1993 21:40 </t>
  </si>
  <si>
    <t> 0.1127 </t>
  </si>
  <si>
    <t>2449246.2996 </t>
  </si>
  <si>
    <t> 15.09.1993 19:11 </t>
  </si>
  <si>
    <t> 0.2162 </t>
  </si>
  <si>
    <t>2449622.1855 </t>
  </si>
  <si>
    <t> 26.09.1994 16:27 </t>
  </si>
  <si>
    <t> 0.2055 </t>
  </si>
  <si>
    <t>2449920.3905 </t>
  </si>
  <si>
    <t> 21.07.1995 21:22 </t>
  </si>
  <si>
    <t> 0.1179 </t>
  </si>
  <si>
    <t>R</t>
  </si>
  <si>
    <t>2449925.4237 </t>
  </si>
  <si>
    <t> 26.07.1995 22:10 </t>
  </si>
  <si>
    <t> 0.1994 </t>
  </si>
  <si>
    <t>2450304.458 </t>
  </si>
  <si>
    <t> 08.08.1996 22:59 </t>
  </si>
  <si>
    <t> 0.178 </t>
  </si>
  <si>
    <t>?</t>
  </si>
  <si>
    <t> R.Diethelm </t>
  </si>
  <si>
    <t> BBS 113 </t>
  </si>
  <si>
    <t>2450318.4169 </t>
  </si>
  <si>
    <t> 22.08.1996 22:00 </t>
  </si>
  <si>
    <t> 0.1361 </t>
  </si>
  <si>
    <t> K.Koss </t>
  </si>
  <si>
    <t> BRNO 32 </t>
  </si>
  <si>
    <t>2450318.4204 </t>
  </si>
  <si>
    <t> 22.08.1996 22:05 </t>
  </si>
  <si>
    <t> 0.1396 </t>
  </si>
  <si>
    <t> J.Cechal </t>
  </si>
  <si>
    <t>2450422.6427 </t>
  </si>
  <si>
    <t> 05.12.1996 03:25 </t>
  </si>
  <si>
    <t> 0.1217 </t>
  </si>
  <si>
    <t> Smith &amp; Caton </t>
  </si>
  <si>
    <t>IBVS 5745 </t>
  </si>
  <si>
    <t>2450686.6745 </t>
  </si>
  <si>
    <t> 26.08.1997 04:11 </t>
  </si>
  <si>
    <t> 0.1806 </t>
  </si>
  <si>
    <t> Caton &amp; Smith </t>
  </si>
  <si>
    <t>IBVS 5595 </t>
  </si>
  <si>
    <t>2450705.6304 </t>
  </si>
  <si>
    <t> 14.09.1997 03:07 </t>
  </si>
  <si>
    <t> 0.1837 </t>
  </si>
  <si>
    <t>2450722.7286 </t>
  </si>
  <si>
    <t> 01.10.1997 05:29 </t>
  </si>
  <si>
    <t> 0.1221 </t>
  </si>
  <si>
    <t>2450754.3179 </t>
  </si>
  <si>
    <t> 01.11.1997 19:37 </t>
  </si>
  <si>
    <t> 0.1234 </t>
  </si>
  <si>
    <t> E.Blättler </t>
  </si>
  <si>
    <t> BBS 116 </t>
  </si>
  <si>
    <t>2450754.3185 </t>
  </si>
  <si>
    <t> 01.11.1997 19:38 </t>
  </si>
  <si>
    <t> 0.1240 </t>
  </si>
  <si>
    <t>2451016.502 </t>
  </si>
  <si>
    <t> 22.07.1998 00:02 </t>
  </si>
  <si>
    <t> 0.128 </t>
  </si>
  <si>
    <t> J.Vandenbroere </t>
  </si>
  <si>
    <t> BBS 119 </t>
  </si>
  <si>
    <t>2451035.4525 </t>
  </si>
  <si>
    <t> 09.08.1998 22:51 </t>
  </si>
  <si>
    <t> 0.1253 </t>
  </si>
  <si>
    <t> Hajek&amp;Koss </t>
  </si>
  <si>
    <t>2451354.4932 </t>
  </si>
  <si>
    <t> 24.06.1999 23:50 </t>
  </si>
  <si>
    <t> 0.1277 </t>
  </si>
  <si>
    <t> BBS 120 </t>
  </si>
  <si>
    <t>2451392.4035 </t>
  </si>
  <si>
    <t> 01.08.1999 21:41 </t>
  </si>
  <si>
    <t> 0.1324 </t>
  </si>
  <si>
    <t>2451433.4842 </t>
  </si>
  <si>
    <t> 11.09.1999 23:37 </t>
  </si>
  <si>
    <t> 0.1488 </t>
  </si>
  <si>
    <t>2452136.5274 </t>
  </si>
  <si>
    <t> 15.08.2001 00:39 </t>
  </si>
  <si>
    <t> 0.1466 </t>
  </si>
  <si>
    <t> BBS 126 </t>
  </si>
  <si>
    <t>2452147.363 </t>
  </si>
  <si>
    <t> 25.08.2001 20:42 </t>
  </si>
  <si>
    <t> 0.140 </t>
  </si>
  <si>
    <t> V.Novotný </t>
  </si>
  <si>
    <t>OEJV 0074 </t>
  </si>
  <si>
    <t>2452150.5162 </t>
  </si>
  <si>
    <t> 29.08.2001 00:23 </t>
  </si>
  <si>
    <t> 0.1343 </t>
  </si>
  <si>
    <t>o</t>
  </si>
  <si>
    <t> F.Agerer </t>
  </si>
  <si>
    <t>BAVM 152 </t>
  </si>
  <si>
    <t>2452267.3937 </t>
  </si>
  <si>
    <t> 23.12.2001 21:26 </t>
  </si>
  <si>
    <t> 0.1364 </t>
  </si>
  <si>
    <t>-I</t>
  </si>
  <si>
    <t>2452592.7514 </t>
  </si>
  <si>
    <t> 14.11.2002 06:02 </t>
  </si>
  <si>
    <t>5926</t>
  </si>
  <si>
    <t> 0.1382 </t>
  </si>
  <si>
    <t>2452981.2854 </t>
  </si>
  <si>
    <t> 07.12.2003 18:50 </t>
  </si>
  <si>
    <t>6049</t>
  </si>
  <si>
    <t> 0.1404 </t>
  </si>
  <si>
    <t>BAVM 172 </t>
  </si>
  <si>
    <t>2453025.5097 </t>
  </si>
  <si>
    <t> 21.01.2004 00:13 </t>
  </si>
  <si>
    <t>6063</t>
  </si>
  <si>
    <t> 0.1416 </t>
  </si>
  <si>
    <t>2453150.4765 </t>
  </si>
  <si>
    <t> 24.05.2004 23:26 </t>
  </si>
  <si>
    <t>6102.5</t>
  </si>
  <si>
    <t> 0.1225 </t>
  </si>
  <si>
    <t>C </t>
  </si>
  <si>
    <t>BAVM 193 </t>
  </si>
  <si>
    <t>2453262.4215 </t>
  </si>
  <si>
    <t> 13.09.2004 22:06 </t>
  </si>
  <si>
    <t>6138</t>
  </si>
  <si>
    <t> 0.1438 </t>
  </si>
  <si>
    <t>BAVM 173 </t>
  </si>
  <si>
    <t>2453303.4878 </t>
  </si>
  <si>
    <t> 24.10.2004 23:42 </t>
  </si>
  <si>
    <t>6151</t>
  </si>
  <si>
    <t> 0.1458 </t>
  </si>
  <si>
    <t>2453622.52720 </t>
  </si>
  <si>
    <t> 09.09.2005 00:39 </t>
  </si>
  <si>
    <t>6252</t>
  </si>
  <si>
    <t> 0.14686 </t>
  </si>
  <si>
    <t> L.Brát </t>
  </si>
  <si>
    <t>2453941.567 </t>
  </si>
  <si>
    <t> 25.07.2006 01:36 </t>
  </si>
  <si>
    <t>6353</t>
  </si>
  <si>
    <t> 0.148 </t>
  </si>
  <si>
    <t> BBS 133 (=IBVS 5781) </t>
  </si>
  <si>
    <t>2453946.4775 </t>
  </si>
  <si>
    <t> 29.07.2006 23:27 </t>
  </si>
  <si>
    <t>6354.5</t>
  </si>
  <si>
    <t> 0.1071 </t>
  </si>
  <si>
    <t>2454096.3501 </t>
  </si>
  <si>
    <t> 26.12.2006 20:24 </t>
  </si>
  <si>
    <t>6402</t>
  </si>
  <si>
    <t> 0.1505 </t>
  </si>
  <si>
    <t>2454363.4283 </t>
  </si>
  <si>
    <t> 19.09.2007 22:16 </t>
  </si>
  <si>
    <t>6486.5</t>
  </si>
  <si>
    <t> 0.0970 </t>
  </si>
  <si>
    <t>2454737.5916 </t>
  </si>
  <si>
    <t> 28.09.2008 02:11 </t>
  </si>
  <si>
    <t>6605</t>
  </si>
  <si>
    <t> 0.1566 </t>
  </si>
  <si>
    <t>BAVM 203 </t>
  </si>
  <si>
    <t>2455034.5202 </t>
  </si>
  <si>
    <t> 22.07.2009 00:29 </t>
  </si>
  <si>
    <t>6699</t>
  </si>
  <si>
    <t> 0.1585 </t>
  </si>
  <si>
    <t>BAVM 212 </t>
  </si>
  <si>
    <t>2455358.4188 </t>
  </si>
  <si>
    <t> 10.06.2010 22:03 </t>
  </si>
  <si>
    <t>6801.5</t>
  </si>
  <si>
    <t> 0.0671 </t>
  </si>
  <si>
    <t>BAVM 214 </t>
  </si>
  <si>
    <t>2455451.4848 </t>
  </si>
  <si>
    <t> 11.09.2010 23:38 </t>
  </si>
  <si>
    <t>6831</t>
  </si>
  <si>
    <t> 0.1622 </t>
  </si>
  <si>
    <t>BAVM 215 </t>
  </si>
  <si>
    <t>2455459.5025 </t>
  </si>
  <si>
    <t> 20.09.2010 00:03 </t>
  </si>
  <si>
    <t>6833.5</t>
  </si>
  <si>
    <t> 0.0693 </t>
  </si>
  <si>
    <t> L.Šmelcer </t>
  </si>
  <si>
    <t>OEJV 0137 </t>
  </si>
  <si>
    <t>2455459.5032 </t>
  </si>
  <si>
    <t> 20.09.2010 00:04 </t>
  </si>
  <si>
    <t> 0.0700 </t>
  </si>
  <si>
    <t>2455459.5035 </t>
  </si>
  <si>
    <t> 20.09.2010 00:05 </t>
  </si>
  <si>
    <t> 0.0703 </t>
  </si>
  <si>
    <t>2455775.3749 </t>
  </si>
  <si>
    <t> 01.08.2011 20:59 </t>
  </si>
  <si>
    <t>6933.5</t>
  </si>
  <si>
    <t> 0.0622 </t>
  </si>
  <si>
    <t>BAVM 220 </t>
  </si>
  <si>
    <t>2455830.5425 </t>
  </si>
  <si>
    <t> 26.09.2011 01:01 </t>
  </si>
  <si>
    <t> 0.1645 </t>
  </si>
  <si>
    <t> J.Trnka </t>
  </si>
  <si>
    <t>OEJV 0160 </t>
  </si>
  <si>
    <t>2455849.4955 </t>
  </si>
  <si>
    <t> 14.10.2011 23:53 </t>
  </si>
  <si>
    <t> 0.1647 </t>
  </si>
  <si>
    <t>BAVM 225 </t>
  </si>
  <si>
    <t>2455852.6519 </t>
  </si>
  <si>
    <t> 18.10.2011 03:38 </t>
  </si>
  <si>
    <t> 0.1623 </t>
  </si>
  <si>
    <t>IBVS 6011 </t>
  </si>
  <si>
    <t>2455887.4017 </t>
  </si>
  <si>
    <t> 21.11.2011 21:38 </t>
  </si>
  <si>
    <t> 0.1653 </t>
  </si>
  <si>
    <t>2456154.42134 </t>
  </si>
  <si>
    <t> 14.08.2012 22:06 </t>
  </si>
  <si>
    <t> 0.05327 </t>
  </si>
  <si>
    <t> P Marek </t>
  </si>
  <si>
    <t>2456154.42404 </t>
  </si>
  <si>
    <t> 14.08.2012 22:10 </t>
  </si>
  <si>
    <t> 0.05597 </t>
  </si>
  <si>
    <t>2456154.42484 </t>
  </si>
  <si>
    <t> 14.08.2012 22:11 </t>
  </si>
  <si>
    <t> 0.05677 </t>
  </si>
  <si>
    <t>2456157.5826 </t>
  </si>
  <si>
    <t> 18.08.2012 01:58 </t>
  </si>
  <si>
    <t> 0.0557 </t>
  </si>
  <si>
    <t>BAVM 231 </t>
  </si>
  <si>
    <t>2456231.7105 </t>
  </si>
  <si>
    <t> 31.10.2012 05:03 </t>
  </si>
  <si>
    <t> 0.1655 </t>
  </si>
  <si>
    <t>IBVS 6042 </t>
  </si>
  <si>
    <t>2456282.25388 </t>
  </si>
  <si>
    <t> 20.12.2012 18:05 </t>
  </si>
  <si>
    <t> 0.16815 </t>
  </si>
  <si>
    <t>2456492.40667 </t>
  </si>
  <si>
    <t> 18.07.2013 21:45 </t>
  </si>
  <si>
    <t> 0.04754 </t>
  </si>
  <si>
    <t> M.Vraš?ak </t>
  </si>
  <si>
    <t>2456514.5166 </t>
  </si>
  <si>
    <t> 10.08.2013 00:23 </t>
  </si>
  <si>
    <t> 0.0459 </t>
  </si>
  <si>
    <t>IBVS 6093 </t>
  </si>
  <si>
    <t>2456590.3277 </t>
  </si>
  <si>
    <t> 24.10.2013 19:51 </t>
  </si>
  <si>
    <t>BAVM 234 </t>
  </si>
  <si>
    <t>BAD?</t>
  </si>
  <si>
    <t>IBVS 6202</t>
  </si>
  <si>
    <t>IBVS 6230</t>
  </si>
  <si>
    <t>OEJV 0205</t>
  </si>
  <si>
    <t>JBAV, 60</t>
  </si>
  <si>
    <t>JAAVSO52#1</t>
  </si>
  <si>
    <t>Next ToM-P</t>
  </si>
  <si>
    <t>Next ToM-S</t>
  </si>
  <si>
    <t>11.20-12.10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</si>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</sst>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10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22" fontId="11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9" fillId="25" borderId="18" xfId="0" applyFont="1" applyFill="1" applyBorder="1" applyAlignment="1">
      <alignment horizontal="right" vertical="center"/>
    </xf>
    <xf numFmtId="22" fontId="11" fillId="0" borderId="2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9" fillId="25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Lac</a:t>
            </a:r>
            <a:r>
              <a:rPr lang="en-AU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25596.491999999998</c:v>
                  </c:pt>
                  <c:pt idx="1">
                    <c:v>27040.300999999999</c:v>
                  </c:pt>
                  <c:pt idx="2">
                    <c:v>28398.536</c:v>
                  </c:pt>
                  <c:pt idx="3">
                    <c:v>29169.436000000002</c:v>
                  </c:pt>
                  <c:pt idx="4">
                    <c:v>29495.473000000002</c:v>
                  </c:pt>
                  <c:pt idx="5">
                    <c:v>29514.387999999999</c:v>
                  </c:pt>
                  <c:pt idx="6">
                    <c:v>30253.466</c:v>
                  </c:pt>
                  <c:pt idx="7">
                    <c:v>30546.466</c:v>
                  </c:pt>
                  <c:pt idx="8">
                    <c:v>30587.487000000001</c:v>
                  </c:pt>
                  <c:pt idx="9">
                    <c:v>30960.392</c:v>
                  </c:pt>
                  <c:pt idx="10">
                    <c:v>30963.46</c:v>
                  </c:pt>
                  <c:pt idx="11">
                    <c:v>31001.396000000001</c:v>
                  </c:pt>
                  <c:pt idx="12">
                    <c:v>31020.361000000001</c:v>
                  </c:pt>
                  <c:pt idx="13">
                    <c:v>31324.429</c:v>
                  </c:pt>
                  <c:pt idx="14">
                    <c:v>31441.294000000002</c:v>
                  </c:pt>
                  <c:pt idx="15">
                    <c:v>32439.51</c:v>
                  </c:pt>
                  <c:pt idx="16">
                    <c:v>33209.375</c:v>
                  </c:pt>
                  <c:pt idx="17">
                    <c:v>33468.375</c:v>
                  </c:pt>
                  <c:pt idx="18">
                    <c:v>33475.58</c:v>
                  </c:pt>
                  <c:pt idx="19">
                    <c:v>33569.434999999998</c:v>
                  </c:pt>
                  <c:pt idx="20">
                    <c:v>33569.472999999998</c:v>
                  </c:pt>
                  <c:pt idx="21">
                    <c:v>33592.457000000002</c:v>
                  </c:pt>
                  <c:pt idx="22">
                    <c:v>33828.502</c:v>
                  </c:pt>
                  <c:pt idx="23">
                    <c:v>33873.593999999997</c:v>
                  </c:pt>
                  <c:pt idx="24">
                    <c:v>33873.608</c:v>
                  </c:pt>
                  <c:pt idx="25">
                    <c:v>33929.512000000002</c:v>
                  </c:pt>
                  <c:pt idx="26">
                    <c:v>34363.21</c:v>
                  </c:pt>
                  <c:pt idx="27">
                    <c:v>34366.357000000004</c:v>
                  </c:pt>
                  <c:pt idx="28">
                    <c:v>34381.252</c:v>
                  </c:pt>
                  <c:pt idx="29">
                    <c:v>34485.493000000002</c:v>
                  </c:pt>
                  <c:pt idx="30">
                    <c:v>34605.495000000003</c:v>
                  </c:pt>
                  <c:pt idx="31">
                    <c:v>34624.495000000003</c:v>
                  </c:pt>
                  <c:pt idx="32">
                    <c:v>34719.25</c:v>
                  </c:pt>
                  <c:pt idx="33">
                    <c:v>35224.582000000002</c:v>
                  </c:pt>
                  <c:pt idx="34">
                    <c:v>36453.372000000003</c:v>
                  </c:pt>
                  <c:pt idx="35">
                    <c:v>36813.478999999999</c:v>
                  </c:pt>
                  <c:pt idx="36">
                    <c:v>36814.464999999997</c:v>
                  </c:pt>
                  <c:pt idx="37">
                    <c:v>36851.43</c:v>
                  </c:pt>
                  <c:pt idx="38">
                    <c:v>37231.451999999997</c:v>
                  </c:pt>
                  <c:pt idx="39">
                    <c:v>37663.245999999999</c:v>
                  </c:pt>
                  <c:pt idx="40">
                    <c:v>38043.254999999997</c:v>
                  </c:pt>
                  <c:pt idx="41">
                    <c:v>38084.29</c:v>
                  </c:pt>
                  <c:pt idx="42">
                    <c:v>38264.345200000003</c:v>
                  </c:pt>
                  <c:pt idx="43">
                    <c:v>38286.464999999997</c:v>
                  </c:pt>
                  <c:pt idx="44">
                    <c:v>38323.415000000001</c:v>
                  </c:pt>
                  <c:pt idx="45">
                    <c:v>38384.402000000002</c:v>
                  </c:pt>
                  <c:pt idx="46">
                    <c:v>38387.519999999997</c:v>
                  </c:pt>
                  <c:pt idx="47">
                    <c:v>38440.264000000003</c:v>
                  </c:pt>
                  <c:pt idx="48">
                    <c:v>38680.436000000002</c:v>
                  </c:pt>
                  <c:pt idx="49">
                    <c:v>39059.381000000001</c:v>
                  </c:pt>
                  <c:pt idx="50">
                    <c:v>39242.542999999998</c:v>
                  </c:pt>
                  <c:pt idx="51">
                    <c:v>39261.53</c:v>
                  </c:pt>
                  <c:pt idx="52">
                    <c:v>39359.470999999998</c:v>
                  </c:pt>
                  <c:pt idx="53">
                    <c:v>39378.379000000001</c:v>
                  </c:pt>
                  <c:pt idx="54">
                    <c:v>39419.421000000002</c:v>
                  </c:pt>
                  <c:pt idx="55">
                    <c:v>39533.279000000002</c:v>
                  </c:pt>
                  <c:pt idx="56">
                    <c:v>39798.409</c:v>
                  </c:pt>
                  <c:pt idx="57">
                    <c:v>39940.635000000002</c:v>
                  </c:pt>
                  <c:pt idx="58">
                    <c:v>40171.285000000003</c:v>
                  </c:pt>
                  <c:pt idx="59">
                    <c:v>40475.46</c:v>
                  </c:pt>
                  <c:pt idx="60">
                    <c:v>40512.402000000002</c:v>
                  </c:pt>
                  <c:pt idx="61">
                    <c:v>40531.398000000001</c:v>
                  </c:pt>
                  <c:pt idx="62">
                    <c:v>40731.453999999998</c:v>
                  </c:pt>
                  <c:pt idx="63">
                    <c:v>41192.47</c:v>
                  </c:pt>
                  <c:pt idx="64">
                    <c:v>41549.481</c:v>
                  </c:pt>
                  <c:pt idx="65">
                    <c:v>41567.451999999997</c:v>
                  </c:pt>
                  <c:pt idx="66">
                    <c:v>42303.42</c:v>
                  </c:pt>
                  <c:pt idx="67">
                    <c:v>42961.493999999999</c:v>
                  </c:pt>
                  <c:pt idx="68">
                    <c:v>43776.39</c:v>
                  </c:pt>
                  <c:pt idx="69">
                    <c:v>44116.495000000003</c:v>
                  </c:pt>
                  <c:pt idx="70">
                    <c:v>44171.345000000001</c:v>
                  </c:pt>
                  <c:pt idx="71">
                    <c:v>44173.415000000001</c:v>
                  </c:pt>
                  <c:pt idx="72">
                    <c:v>44490.421999999999</c:v>
                  </c:pt>
                  <c:pt idx="73">
                    <c:v>44571.277000000002</c:v>
                  </c:pt>
                  <c:pt idx="74">
                    <c:v>44852.430999999997</c:v>
                  </c:pt>
                  <c:pt idx="75">
                    <c:v>44925.247000000003</c:v>
                  </c:pt>
                  <c:pt idx="76">
                    <c:v>44985.235000000001</c:v>
                  </c:pt>
                  <c:pt idx="77">
                    <c:v>45096.877</c:v>
                  </c:pt>
                  <c:pt idx="78">
                    <c:v>45605.447</c:v>
                  </c:pt>
                  <c:pt idx="79">
                    <c:v>46002.302000000003</c:v>
                  </c:pt>
                  <c:pt idx="80">
                    <c:v>46019.262000000002</c:v>
                  </c:pt>
                  <c:pt idx="81">
                    <c:v>46060.317999999999</c:v>
                  </c:pt>
                  <c:pt idx="82">
                    <c:v>46264.493000000002</c:v>
                  </c:pt>
                  <c:pt idx="83">
                    <c:v>46300.374000000003</c:v>
                  </c:pt>
                  <c:pt idx="84">
                    <c:v>46300.389000000003</c:v>
                  </c:pt>
                  <c:pt idx="85">
                    <c:v>46300.39</c:v>
                  </c:pt>
                  <c:pt idx="86">
                    <c:v>46322.483999999997</c:v>
                  </c:pt>
                  <c:pt idx="87">
                    <c:v>46322.493000000002</c:v>
                  </c:pt>
                  <c:pt idx="88">
                    <c:v>46322.502999999997</c:v>
                  </c:pt>
                  <c:pt idx="89">
                    <c:v>46340.260499999997</c:v>
                  </c:pt>
                  <c:pt idx="90">
                    <c:v>46362.408000000003</c:v>
                  </c:pt>
                  <c:pt idx="91">
                    <c:v>46362.42</c:v>
                  </c:pt>
                  <c:pt idx="92">
                    <c:v>46381.324000000001</c:v>
                  </c:pt>
                  <c:pt idx="93">
                    <c:v>46381.358999999997</c:v>
                  </c:pt>
                  <c:pt idx="94">
                    <c:v>46679.396000000001</c:v>
                  </c:pt>
                  <c:pt idx="95">
                    <c:v>46679.436999999998</c:v>
                  </c:pt>
                  <c:pt idx="96">
                    <c:v>46679.445</c:v>
                  </c:pt>
                  <c:pt idx="97">
                    <c:v>46679.447</c:v>
                  </c:pt>
                  <c:pt idx="98">
                    <c:v>46679.447</c:v>
                  </c:pt>
                  <c:pt idx="99">
                    <c:v>46679.447</c:v>
                  </c:pt>
                  <c:pt idx="100">
                    <c:v>46679.451999999997</c:v>
                  </c:pt>
                  <c:pt idx="101">
                    <c:v>46679.455000000002</c:v>
                  </c:pt>
                  <c:pt idx="102">
                    <c:v>47039.536</c:v>
                  </c:pt>
                  <c:pt idx="103">
                    <c:v>47060.381000000001</c:v>
                  </c:pt>
                  <c:pt idx="104">
                    <c:v>47734.489000000001</c:v>
                  </c:pt>
                  <c:pt idx="105">
                    <c:v>47734.49</c:v>
                  </c:pt>
                  <c:pt idx="106">
                    <c:v>47734.49</c:v>
                  </c:pt>
                  <c:pt idx="107">
                    <c:v>47734.49</c:v>
                  </c:pt>
                  <c:pt idx="108">
                    <c:v>47734.49</c:v>
                  </c:pt>
                  <c:pt idx="109">
                    <c:v>47734.493000000002</c:v>
                  </c:pt>
                  <c:pt idx="110">
                    <c:v>47734.493999999999</c:v>
                  </c:pt>
                  <c:pt idx="111">
                    <c:v>48189.368000000002</c:v>
                  </c:pt>
                  <c:pt idx="112">
                    <c:v>48410.466</c:v>
                  </c:pt>
                  <c:pt idx="113">
                    <c:v>48410.478000000003</c:v>
                  </c:pt>
                  <c:pt idx="114">
                    <c:v>48453.483</c:v>
                  </c:pt>
                  <c:pt idx="115">
                    <c:v>49244.403200000001</c:v>
                  </c:pt>
                  <c:pt idx="116">
                    <c:v>49246.299599999998</c:v>
                  </c:pt>
                  <c:pt idx="117">
                    <c:v>49622.1855</c:v>
                  </c:pt>
                  <c:pt idx="118">
                    <c:v>49920.390500000001</c:v>
                  </c:pt>
                  <c:pt idx="119">
                    <c:v>49925.423699999999</c:v>
                  </c:pt>
                  <c:pt idx="120">
                    <c:v>50304.457999999999</c:v>
                  </c:pt>
                  <c:pt idx="121">
                    <c:v>50318.416899999997</c:v>
                  </c:pt>
                  <c:pt idx="122">
                    <c:v>50318.420400000003</c:v>
                  </c:pt>
                  <c:pt idx="123">
                    <c:v>50422.642699999997</c:v>
                  </c:pt>
                  <c:pt idx="124">
                    <c:v>50686.674500000001</c:v>
                  </c:pt>
                  <c:pt idx="125">
                    <c:v>50705.630400000002</c:v>
                  </c:pt>
                  <c:pt idx="126">
                    <c:v>50722.728600000002</c:v>
                  </c:pt>
                  <c:pt idx="127">
                    <c:v>50754.317900000002</c:v>
                  </c:pt>
                  <c:pt idx="128">
                    <c:v>50754.318500000001</c:v>
                  </c:pt>
                  <c:pt idx="129">
                    <c:v>51016.502</c:v>
                  </c:pt>
                  <c:pt idx="130">
                    <c:v>51035.452499999999</c:v>
                  </c:pt>
                  <c:pt idx="131">
                    <c:v>51354.493199999997</c:v>
                  </c:pt>
                  <c:pt idx="132">
                    <c:v>51392.4035</c:v>
                  </c:pt>
                  <c:pt idx="133">
                    <c:v>51433.484199999999</c:v>
                  </c:pt>
                  <c:pt idx="134">
                    <c:v>52136.527399999999</c:v>
                  </c:pt>
                  <c:pt idx="135">
                    <c:v>52147.362999999998</c:v>
                  </c:pt>
                  <c:pt idx="136">
                    <c:v>52147.363570000001</c:v>
                  </c:pt>
                  <c:pt idx="137">
                    <c:v>52150.516199999998</c:v>
                  </c:pt>
                  <c:pt idx="138">
                    <c:v>0</c:v>
                  </c:pt>
                  <c:pt idx="139">
                    <c:v>52267.393700000001</c:v>
                  </c:pt>
                  <c:pt idx="140">
                    <c:v>52501.145700000001</c:v>
                  </c:pt>
                  <c:pt idx="141">
                    <c:v>52502.938999999998</c:v>
                  </c:pt>
                  <c:pt idx="142">
                    <c:v>52592.751400000001</c:v>
                  </c:pt>
                  <c:pt idx="143">
                    <c:v>52981.285400000001</c:v>
                  </c:pt>
                  <c:pt idx="144">
                    <c:v>53025.509700000002</c:v>
                  </c:pt>
                  <c:pt idx="145">
                    <c:v>53150.476499999997</c:v>
                  </c:pt>
                  <c:pt idx="146">
                    <c:v>53262.421499999997</c:v>
                  </c:pt>
                  <c:pt idx="147">
                    <c:v>53303.487800000003</c:v>
                  </c:pt>
                  <c:pt idx="148">
                    <c:v>53622.527199999997</c:v>
                  </c:pt>
                  <c:pt idx="149">
                    <c:v>53941.567000000003</c:v>
                  </c:pt>
                  <c:pt idx="150">
                    <c:v>53946.477500000001</c:v>
                  </c:pt>
                  <c:pt idx="151">
                    <c:v>54096.350100000003</c:v>
                  </c:pt>
                  <c:pt idx="152">
                    <c:v>54363.4283</c:v>
                  </c:pt>
                  <c:pt idx="153">
                    <c:v>54737.5916</c:v>
                  </c:pt>
                  <c:pt idx="154">
                    <c:v>55034.520199999999</c:v>
                  </c:pt>
                  <c:pt idx="155">
                    <c:v>55358.418799999999</c:v>
                  </c:pt>
                  <c:pt idx="156">
                    <c:v>55451.484799999998</c:v>
                  </c:pt>
                  <c:pt idx="157">
                    <c:v>55459.502500000002</c:v>
                  </c:pt>
                  <c:pt idx="158">
                    <c:v>55459.502520000002</c:v>
                  </c:pt>
                  <c:pt idx="159">
                    <c:v>55459.503199999999</c:v>
                  </c:pt>
                  <c:pt idx="160">
                    <c:v>55459.503219999999</c:v>
                  </c:pt>
                  <c:pt idx="161">
                    <c:v>55459.503499999999</c:v>
                  </c:pt>
                  <c:pt idx="162">
                    <c:v>55459.503519999998</c:v>
                  </c:pt>
                  <c:pt idx="163">
                    <c:v>55775.374900000003</c:v>
                  </c:pt>
                  <c:pt idx="164">
                    <c:v>55830.542500000003</c:v>
                  </c:pt>
                  <c:pt idx="165">
                    <c:v>55849.495499999997</c:v>
                  </c:pt>
                  <c:pt idx="166">
                    <c:v>55852.651899999997</c:v>
                  </c:pt>
                  <c:pt idx="167">
                    <c:v>55887.401700000002</c:v>
                  </c:pt>
                  <c:pt idx="168">
                    <c:v>56154.421340000001</c:v>
                  </c:pt>
                  <c:pt idx="169">
                    <c:v>56154.424039999998</c:v>
                  </c:pt>
                  <c:pt idx="170">
                    <c:v>56154.42484</c:v>
                  </c:pt>
                  <c:pt idx="171">
                    <c:v>56157.582600000002</c:v>
                  </c:pt>
                  <c:pt idx="172">
                    <c:v>56231.710500000001</c:v>
                  </c:pt>
                  <c:pt idx="173">
                    <c:v>56282.253879999997</c:v>
                  </c:pt>
                  <c:pt idx="174">
                    <c:v>56282.254009999997</c:v>
                  </c:pt>
                  <c:pt idx="175">
                    <c:v>56492.405140000003</c:v>
                  </c:pt>
                  <c:pt idx="176">
                    <c:v>56492.406669999997</c:v>
                  </c:pt>
                  <c:pt idx="177">
                    <c:v>56514.516600000003</c:v>
                  </c:pt>
                  <c:pt idx="178">
                    <c:v>56590.327700000002</c:v>
                  </c:pt>
                  <c:pt idx="179">
                    <c:v>57319.987800000003</c:v>
                  </c:pt>
                  <c:pt idx="180">
                    <c:v>55770.524100000002</c:v>
                  </c:pt>
                  <c:pt idx="181">
                    <c:v>57964.368399999999</c:v>
                  </c:pt>
                  <c:pt idx="182">
                    <c:v>58446.044929999996</c:v>
                  </c:pt>
                  <c:pt idx="183">
                    <c:v>58765.086190000002</c:v>
                  </c:pt>
                  <c:pt idx="184">
                    <c:v>58776.158759999998</c:v>
                  </c:pt>
                  <c:pt idx="185">
                    <c:v>59101.505599999997</c:v>
                  </c:pt>
                  <c:pt idx="186">
                    <c:v>59398.423900000002</c:v>
                  </c:pt>
                  <c:pt idx="187">
                    <c:v>59417.384599999998</c:v>
                  </c:pt>
                  <c:pt idx="188">
                    <c:v>60224.4614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25596.491999999998</c:v>
                  </c:pt>
                  <c:pt idx="1">
                    <c:v>27040.300999999999</c:v>
                  </c:pt>
                  <c:pt idx="2">
                    <c:v>28398.536</c:v>
                  </c:pt>
                  <c:pt idx="3">
                    <c:v>29169.436000000002</c:v>
                  </c:pt>
                  <c:pt idx="4">
                    <c:v>29495.473000000002</c:v>
                  </c:pt>
                  <c:pt idx="5">
                    <c:v>29514.387999999999</c:v>
                  </c:pt>
                  <c:pt idx="6">
                    <c:v>30253.466</c:v>
                  </c:pt>
                  <c:pt idx="7">
                    <c:v>30546.466</c:v>
                  </c:pt>
                  <c:pt idx="8">
                    <c:v>30587.487000000001</c:v>
                  </c:pt>
                  <c:pt idx="9">
                    <c:v>30960.392</c:v>
                  </c:pt>
                  <c:pt idx="10">
                    <c:v>30963.46</c:v>
                  </c:pt>
                  <c:pt idx="11">
                    <c:v>31001.396000000001</c:v>
                  </c:pt>
                  <c:pt idx="12">
                    <c:v>31020.361000000001</c:v>
                  </c:pt>
                  <c:pt idx="13">
                    <c:v>31324.429</c:v>
                  </c:pt>
                  <c:pt idx="14">
                    <c:v>31441.294000000002</c:v>
                  </c:pt>
                  <c:pt idx="15">
                    <c:v>32439.51</c:v>
                  </c:pt>
                  <c:pt idx="16">
                    <c:v>33209.375</c:v>
                  </c:pt>
                  <c:pt idx="17">
                    <c:v>33468.375</c:v>
                  </c:pt>
                  <c:pt idx="18">
                    <c:v>33475.58</c:v>
                  </c:pt>
                  <c:pt idx="19">
                    <c:v>33569.434999999998</c:v>
                  </c:pt>
                  <c:pt idx="20">
                    <c:v>33569.472999999998</c:v>
                  </c:pt>
                  <c:pt idx="21">
                    <c:v>33592.457000000002</c:v>
                  </c:pt>
                  <c:pt idx="22">
                    <c:v>33828.502</c:v>
                  </c:pt>
                  <c:pt idx="23">
                    <c:v>33873.593999999997</c:v>
                  </c:pt>
                  <c:pt idx="24">
                    <c:v>33873.608</c:v>
                  </c:pt>
                  <c:pt idx="25">
                    <c:v>33929.512000000002</c:v>
                  </c:pt>
                  <c:pt idx="26">
                    <c:v>34363.21</c:v>
                  </c:pt>
                  <c:pt idx="27">
                    <c:v>34366.357000000004</c:v>
                  </c:pt>
                  <c:pt idx="28">
                    <c:v>34381.252</c:v>
                  </c:pt>
                  <c:pt idx="29">
                    <c:v>34485.493000000002</c:v>
                  </c:pt>
                  <c:pt idx="30">
                    <c:v>34605.495000000003</c:v>
                  </c:pt>
                  <c:pt idx="31">
                    <c:v>34624.495000000003</c:v>
                  </c:pt>
                  <c:pt idx="32">
                    <c:v>34719.25</c:v>
                  </c:pt>
                  <c:pt idx="33">
                    <c:v>35224.582000000002</c:v>
                  </c:pt>
                  <c:pt idx="34">
                    <c:v>36453.372000000003</c:v>
                  </c:pt>
                  <c:pt idx="35">
                    <c:v>36813.478999999999</c:v>
                  </c:pt>
                  <c:pt idx="36">
                    <c:v>36814.464999999997</c:v>
                  </c:pt>
                  <c:pt idx="37">
                    <c:v>36851.43</c:v>
                  </c:pt>
                  <c:pt idx="38">
                    <c:v>37231.451999999997</c:v>
                  </c:pt>
                  <c:pt idx="39">
                    <c:v>37663.245999999999</c:v>
                  </c:pt>
                  <c:pt idx="40">
                    <c:v>38043.254999999997</c:v>
                  </c:pt>
                  <c:pt idx="41">
                    <c:v>38084.29</c:v>
                  </c:pt>
                  <c:pt idx="42">
                    <c:v>38264.345200000003</c:v>
                  </c:pt>
                  <c:pt idx="43">
                    <c:v>38286.464999999997</c:v>
                  </c:pt>
                  <c:pt idx="44">
                    <c:v>38323.415000000001</c:v>
                  </c:pt>
                  <c:pt idx="45">
                    <c:v>38384.402000000002</c:v>
                  </c:pt>
                  <c:pt idx="46">
                    <c:v>38387.519999999997</c:v>
                  </c:pt>
                  <c:pt idx="47">
                    <c:v>38440.264000000003</c:v>
                  </c:pt>
                  <c:pt idx="48">
                    <c:v>38680.436000000002</c:v>
                  </c:pt>
                  <c:pt idx="49">
                    <c:v>39059.381000000001</c:v>
                  </c:pt>
                  <c:pt idx="50">
                    <c:v>39242.542999999998</c:v>
                  </c:pt>
                  <c:pt idx="51">
                    <c:v>39261.53</c:v>
                  </c:pt>
                  <c:pt idx="52">
                    <c:v>39359.470999999998</c:v>
                  </c:pt>
                  <c:pt idx="53">
                    <c:v>39378.379000000001</c:v>
                  </c:pt>
                  <c:pt idx="54">
                    <c:v>39419.421000000002</c:v>
                  </c:pt>
                  <c:pt idx="55">
                    <c:v>39533.279000000002</c:v>
                  </c:pt>
                  <c:pt idx="56">
                    <c:v>39798.409</c:v>
                  </c:pt>
                  <c:pt idx="57">
                    <c:v>39940.635000000002</c:v>
                  </c:pt>
                  <c:pt idx="58">
                    <c:v>40171.285000000003</c:v>
                  </c:pt>
                  <c:pt idx="59">
                    <c:v>40475.46</c:v>
                  </c:pt>
                  <c:pt idx="60">
                    <c:v>40512.402000000002</c:v>
                  </c:pt>
                  <c:pt idx="61">
                    <c:v>40531.398000000001</c:v>
                  </c:pt>
                  <c:pt idx="62">
                    <c:v>40731.453999999998</c:v>
                  </c:pt>
                  <c:pt idx="63">
                    <c:v>41192.47</c:v>
                  </c:pt>
                  <c:pt idx="64">
                    <c:v>41549.481</c:v>
                  </c:pt>
                  <c:pt idx="65">
                    <c:v>41567.451999999997</c:v>
                  </c:pt>
                  <c:pt idx="66">
                    <c:v>42303.42</c:v>
                  </c:pt>
                  <c:pt idx="67">
                    <c:v>42961.493999999999</c:v>
                  </c:pt>
                  <c:pt idx="68">
                    <c:v>43776.39</c:v>
                  </c:pt>
                  <c:pt idx="69">
                    <c:v>44116.495000000003</c:v>
                  </c:pt>
                  <c:pt idx="70">
                    <c:v>44171.345000000001</c:v>
                  </c:pt>
                  <c:pt idx="71">
                    <c:v>44173.415000000001</c:v>
                  </c:pt>
                  <c:pt idx="72">
                    <c:v>44490.421999999999</c:v>
                  </c:pt>
                  <c:pt idx="73">
                    <c:v>44571.277000000002</c:v>
                  </c:pt>
                  <c:pt idx="74">
                    <c:v>44852.430999999997</c:v>
                  </c:pt>
                  <c:pt idx="75">
                    <c:v>44925.247000000003</c:v>
                  </c:pt>
                  <c:pt idx="76">
                    <c:v>44985.235000000001</c:v>
                  </c:pt>
                  <c:pt idx="77">
                    <c:v>45096.877</c:v>
                  </c:pt>
                  <c:pt idx="78">
                    <c:v>45605.447</c:v>
                  </c:pt>
                  <c:pt idx="79">
                    <c:v>46002.302000000003</c:v>
                  </c:pt>
                  <c:pt idx="80">
                    <c:v>46019.262000000002</c:v>
                  </c:pt>
                  <c:pt idx="81">
                    <c:v>46060.317999999999</c:v>
                  </c:pt>
                  <c:pt idx="82">
                    <c:v>46264.493000000002</c:v>
                  </c:pt>
                  <c:pt idx="83">
                    <c:v>46300.374000000003</c:v>
                  </c:pt>
                  <c:pt idx="84">
                    <c:v>46300.389000000003</c:v>
                  </c:pt>
                  <c:pt idx="85">
                    <c:v>46300.39</c:v>
                  </c:pt>
                  <c:pt idx="86">
                    <c:v>46322.483999999997</c:v>
                  </c:pt>
                  <c:pt idx="87">
                    <c:v>46322.493000000002</c:v>
                  </c:pt>
                  <c:pt idx="88">
                    <c:v>46322.502999999997</c:v>
                  </c:pt>
                  <c:pt idx="89">
                    <c:v>46340.260499999997</c:v>
                  </c:pt>
                  <c:pt idx="90">
                    <c:v>46362.408000000003</c:v>
                  </c:pt>
                  <c:pt idx="91">
                    <c:v>46362.42</c:v>
                  </c:pt>
                  <c:pt idx="92">
                    <c:v>46381.324000000001</c:v>
                  </c:pt>
                  <c:pt idx="93">
                    <c:v>46381.358999999997</c:v>
                  </c:pt>
                  <c:pt idx="94">
                    <c:v>46679.396000000001</c:v>
                  </c:pt>
                  <c:pt idx="95">
                    <c:v>46679.436999999998</c:v>
                  </c:pt>
                  <c:pt idx="96">
                    <c:v>46679.445</c:v>
                  </c:pt>
                  <c:pt idx="97">
                    <c:v>46679.447</c:v>
                  </c:pt>
                  <c:pt idx="98">
                    <c:v>46679.447</c:v>
                  </c:pt>
                  <c:pt idx="99">
                    <c:v>46679.447</c:v>
                  </c:pt>
                  <c:pt idx="100">
                    <c:v>46679.451999999997</c:v>
                  </c:pt>
                  <c:pt idx="101">
                    <c:v>46679.455000000002</c:v>
                  </c:pt>
                  <c:pt idx="102">
                    <c:v>47039.536</c:v>
                  </c:pt>
                  <c:pt idx="103">
                    <c:v>47060.381000000001</c:v>
                  </c:pt>
                  <c:pt idx="104">
                    <c:v>47734.489000000001</c:v>
                  </c:pt>
                  <c:pt idx="105">
                    <c:v>47734.49</c:v>
                  </c:pt>
                  <c:pt idx="106">
                    <c:v>47734.49</c:v>
                  </c:pt>
                  <c:pt idx="107">
                    <c:v>47734.49</c:v>
                  </c:pt>
                  <c:pt idx="108">
                    <c:v>47734.49</c:v>
                  </c:pt>
                  <c:pt idx="109">
                    <c:v>47734.493000000002</c:v>
                  </c:pt>
                  <c:pt idx="110">
                    <c:v>47734.493999999999</c:v>
                  </c:pt>
                  <c:pt idx="111">
                    <c:v>48189.368000000002</c:v>
                  </c:pt>
                  <c:pt idx="112">
                    <c:v>48410.466</c:v>
                  </c:pt>
                  <c:pt idx="113">
                    <c:v>48410.478000000003</c:v>
                  </c:pt>
                  <c:pt idx="114">
                    <c:v>48453.483</c:v>
                  </c:pt>
                  <c:pt idx="115">
                    <c:v>49244.403200000001</c:v>
                  </c:pt>
                  <c:pt idx="116">
                    <c:v>49246.299599999998</c:v>
                  </c:pt>
                  <c:pt idx="117">
                    <c:v>49622.1855</c:v>
                  </c:pt>
                  <c:pt idx="118">
                    <c:v>49920.390500000001</c:v>
                  </c:pt>
                  <c:pt idx="119">
                    <c:v>49925.423699999999</c:v>
                  </c:pt>
                  <c:pt idx="120">
                    <c:v>50304.457999999999</c:v>
                  </c:pt>
                  <c:pt idx="121">
                    <c:v>50318.416899999997</c:v>
                  </c:pt>
                  <c:pt idx="122">
                    <c:v>50318.420400000003</c:v>
                  </c:pt>
                  <c:pt idx="123">
                    <c:v>50422.642699999997</c:v>
                  </c:pt>
                  <c:pt idx="124">
                    <c:v>50686.674500000001</c:v>
                  </c:pt>
                  <c:pt idx="125">
                    <c:v>50705.630400000002</c:v>
                  </c:pt>
                  <c:pt idx="126">
                    <c:v>50722.728600000002</c:v>
                  </c:pt>
                  <c:pt idx="127">
                    <c:v>50754.317900000002</c:v>
                  </c:pt>
                  <c:pt idx="128">
                    <c:v>50754.318500000001</c:v>
                  </c:pt>
                  <c:pt idx="129">
                    <c:v>51016.502</c:v>
                  </c:pt>
                  <c:pt idx="130">
                    <c:v>51035.452499999999</c:v>
                  </c:pt>
                  <c:pt idx="131">
                    <c:v>51354.493199999997</c:v>
                  </c:pt>
                  <c:pt idx="132">
                    <c:v>51392.4035</c:v>
                  </c:pt>
                  <c:pt idx="133">
                    <c:v>51433.484199999999</c:v>
                  </c:pt>
                  <c:pt idx="134">
                    <c:v>52136.527399999999</c:v>
                  </c:pt>
                  <c:pt idx="135">
                    <c:v>52147.362999999998</c:v>
                  </c:pt>
                  <c:pt idx="136">
                    <c:v>52147.363570000001</c:v>
                  </c:pt>
                  <c:pt idx="137">
                    <c:v>52150.516199999998</c:v>
                  </c:pt>
                  <c:pt idx="138">
                    <c:v>0</c:v>
                  </c:pt>
                  <c:pt idx="139">
                    <c:v>52267.393700000001</c:v>
                  </c:pt>
                  <c:pt idx="140">
                    <c:v>52501.145700000001</c:v>
                  </c:pt>
                  <c:pt idx="141">
                    <c:v>52502.938999999998</c:v>
                  </c:pt>
                  <c:pt idx="142">
                    <c:v>52592.751400000001</c:v>
                  </c:pt>
                  <c:pt idx="143">
                    <c:v>52981.285400000001</c:v>
                  </c:pt>
                  <c:pt idx="144">
                    <c:v>53025.509700000002</c:v>
                  </c:pt>
                  <c:pt idx="145">
                    <c:v>53150.476499999997</c:v>
                  </c:pt>
                  <c:pt idx="146">
                    <c:v>53262.421499999997</c:v>
                  </c:pt>
                  <c:pt idx="147">
                    <c:v>53303.487800000003</c:v>
                  </c:pt>
                  <c:pt idx="148">
                    <c:v>53622.527199999997</c:v>
                  </c:pt>
                  <c:pt idx="149">
                    <c:v>53941.567000000003</c:v>
                  </c:pt>
                  <c:pt idx="150">
                    <c:v>53946.477500000001</c:v>
                  </c:pt>
                  <c:pt idx="151">
                    <c:v>54096.350100000003</c:v>
                  </c:pt>
                  <c:pt idx="152">
                    <c:v>54363.4283</c:v>
                  </c:pt>
                  <c:pt idx="153">
                    <c:v>54737.5916</c:v>
                  </c:pt>
                  <c:pt idx="154">
                    <c:v>55034.520199999999</c:v>
                  </c:pt>
                  <c:pt idx="155">
                    <c:v>55358.418799999999</c:v>
                  </c:pt>
                  <c:pt idx="156">
                    <c:v>55451.484799999998</c:v>
                  </c:pt>
                  <c:pt idx="157">
                    <c:v>55459.502500000002</c:v>
                  </c:pt>
                  <c:pt idx="158">
                    <c:v>55459.502520000002</c:v>
                  </c:pt>
                  <c:pt idx="159">
                    <c:v>55459.503199999999</c:v>
                  </c:pt>
                  <c:pt idx="160">
                    <c:v>55459.503219999999</c:v>
                  </c:pt>
                  <c:pt idx="161">
                    <c:v>55459.503499999999</c:v>
                  </c:pt>
                  <c:pt idx="162">
                    <c:v>55459.503519999998</c:v>
                  </c:pt>
                  <c:pt idx="163">
                    <c:v>55775.374900000003</c:v>
                  </c:pt>
                  <c:pt idx="164">
                    <c:v>55830.542500000003</c:v>
                  </c:pt>
                  <c:pt idx="165">
                    <c:v>55849.495499999997</c:v>
                  </c:pt>
                  <c:pt idx="166">
                    <c:v>55852.651899999997</c:v>
                  </c:pt>
                  <c:pt idx="167">
                    <c:v>55887.401700000002</c:v>
                  </c:pt>
                  <c:pt idx="168">
                    <c:v>56154.421340000001</c:v>
                  </c:pt>
                  <c:pt idx="169">
                    <c:v>56154.424039999998</c:v>
                  </c:pt>
                  <c:pt idx="170">
                    <c:v>56154.42484</c:v>
                  </c:pt>
                  <c:pt idx="171">
                    <c:v>56157.582600000002</c:v>
                  </c:pt>
                  <c:pt idx="172">
                    <c:v>56231.710500000001</c:v>
                  </c:pt>
                  <c:pt idx="173">
                    <c:v>56282.253879999997</c:v>
                  </c:pt>
                  <c:pt idx="174">
                    <c:v>56282.254009999997</c:v>
                  </c:pt>
                  <c:pt idx="175">
                    <c:v>56492.405140000003</c:v>
                  </c:pt>
                  <c:pt idx="176">
                    <c:v>56492.406669999997</c:v>
                  </c:pt>
                  <c:pt idx="177">
                    <c:v>56514.516600000003</c:v>
                  </c:pt>
                  <c:pt idx="178">
                    <c:v>56590.327700000002</c:v>
                  </c:pt>
                  <c:pt idx="179">
                    <c:v>57319.987800000003</c:v>
                  </c:pt>
                  <c:pt idx="180">
                    <c:v>55770.524100000002</c:v>
                  </c:pt>
                  <c:pt idx="181">
                    <c:v>57964.368399999999</c:v>
                  </c:pt>
                  <c:pt idx="182">
                    <c:v>58446.044929999996</c:v>
                  </c:pt>
                  <c:pt idx="183">
                    <c:v>58765.086190000002</c:v>
                  </c:pt>
                  <c:pt idx="184">
                    <c:v>58776.158759999998</c:v>
                  </c:pt>
                  <c:pt idx="185">
                    <c:v>59101.505599999997</c:v>
                  </c:pt>
                  <c:pt idx="186">
                    <c:v>59398.423900000002</c:v>
                  </c:pt>
                  <c:pt idx="187">
                    <c:v>59417.384599999998</c:v>
                  </c:pt>
                  <c:pt idx="188">
                    <c:v>60224.4614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5-4FF3-BEEC-D3D22B6187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20">
                  <c:v>0.39180749999650288</c:v>
                </c:pt>
                <c:pt idx="127">
                  <c:v>0.12342000000353437</c:v>
                </c:pt>
                <c:pt idx="128">
                  <c:v>0.12402000000292901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5-4FF3-BEEC-D3D22B6187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0">
                  <c:v>0.52029749999928754</c:v>
                </c:pt>
                <c:pt idx="1">
                  <c:v>0.75998250000338885</c:v>
                </c:pt>
                <c:pt idx="2">
                  <c:v>0.71313250000093831</c:v>
                </c:pt>
                <c:pt idx="4">
                  <c:v>-3.1129999995755497E-2</c:v>
                </c:pt>
                <c:pt idx="5">
                  <c:v>-6.8899999998393469E-2</c:v>
                </c:pt>
                <c:pt idx="6">
                  <c:v>-0.14892999999574386</c:v>
                </c:pt>
                <c:pt idx="7">
                  <c:v>0.66253250000227126</c:v>
                </c:pt>
                <c:pt idx="8">
                  <c:v>0.61919750000379281</c:v>
                </c:pt>
                <c:pt idx="10">
                  <c:v>0.69559250000020256</c:v>
                </c:pt>
                <c:pt idx="11">
                  <c:v>0.72605250000196975</c:v>
                </c:pt>
                <c:pt idx="12">
                  <c:v>0.73828250000224216</c:v>
                </c:pt>
                <c:pt idx="13">
                  <c:v>-1.74349999979313E-2</c:v>
                </c:pt>
                <c:pt idx="14">
                  <c:v>-2.7849999994941754E-2</c:v>
                </c:pt>
                <c:pt idx="15">
                  <c:v>8.9299999999639113E-3</c:v>
                </c:pt>
                <c:pt idx="16">
                  <c:v>0.70734749999974156</c:v>
                </c:pt>
                <c:pt idx="17">
                  <c:v>0.6861575000002631</c:v>
                </c:pt>
                <c:pt idx="18">
                  <c:v>-5.8299999946029857E-3</c:v>
                </c:pt>
                <c:pt idx="19">
                  <c:v>0.66471750000346219</c:v>
                </c:pt>
                <c:pt idx="20">
                  <c:v>0.70271750000392785</c:v>
                </c:pt>
                <c:pt idx="21">
                  <c:v>-4.2449999964446761E-3</c:v>
                </c:pt>
                <c:pt idx="22">
                  <c:v>0.71052750000671949</c:v>
                </c:pt>
                <c:pt idx="24">
                  <c:v>1.4000000002852175E-2</c:v>
                </c:pt>
                <c:pt idx="25">
                  <c:v>0.6390875000070082</c:v>
                </c:pt>
                <c:pt idx="26">
                  <c:v>2.7750000008381903E-3</c:v>
                </c:pt>
                <c:pt idx="27">
                  <c:v>-9.0199999904143624E-3</c:v>
                </c:pt>
                <c:pt idx="28">
                  <c:v>0.6714025000037509</c:v>
                </c:pt>
                <c:pt idx="29">
                  <c:v>0.67216750000807224</c:v>
                </c:pt>
                <c:pt idx="30">
                  <c:v>0.63995750000322005</c:v>
                </c:pt>
                <c:pt idx="31">
                  <c:v>0.68718750000698492</c:v>
                </c:pt>
                <c:pt idx="32">
                  <c:v>0.67833750000136206</c:v>
                </c:pt>
                <c:pt idx="33">
                  <c:v>0.60313750000204891</c:v>
                </c:pt>
                <c:pt idx="34">
                  <c:v>0.62188250000326661</c:v>
                </c:pt>
                <c:pt idx="35">
                  <c:v>0.62625249999837251</c:v>
                </c:pt>
                <c:pt idx="36">
                  <c:v>3.2854999997653067E-2</c:v>
                </c:pt>
                <c:pt idx="37">
                  <c:v>0.67171249999955762</c:v>
                </c:pt>
                <c:pt idx="38">
                  <c:v>5.8915000001434237E-2</c:v>
                </c:pt>
                <c:pt idx="39">
                  <c:v>0.67739750000328058</c:v>
                </c:pt>
                <c:pt idx="40">
                  <c:v>5.1599999998870771E-2</c:v>
                </c:pt>
                <c:pt idx="41">
                  <c:v>2.2264999999606516E-2</c:v>
                </c:pt>
                <c:pt idx="43">
                  <c:v>3.4384999999019783E-2</c:v>
                </c:pt>
                <c:pt idx="44">
                  <c:v>0.65824250000150641</c:v>
                </c:pt>
                <c:pt idx="45">
                  <c:v>4.874000000563683E-2</c:v>
                </c:pt>
                <c:pt idx="46">
                  <c:v>7.9449999975622632E-3</c:v>
                </c:pt>
                <c:pt idx="47">
                  <c:v>0.63182750000851229</c:v>
                </c:pt>
                <c:pt idx="48">
                  <c:v>0.73540750000393018</c:v>
                </c:pt>
                <c:pt idx="49">
                  <c:v>0.625007500006177</c:v>
                </c:pt>
                <c:pt idx="50">
                  <c:v>0.57689750000281492</c:v>
                </c:pt>
                <c:pt idx="51">
                  <c:v>0.61112750000029337</c:v>
                </c:pt>
                <c:pt idx="52">
                  <c:v>0.62948250000044936</c:v>
                </c:pt>
                <c:pt idx="53">
                  <c:v>0.58471250000002328</c:v>
                </c:pt>
                <c:pt idx="54">
                  <c:v>0.56237750000582309</c:v>
                </c:pt>
                <c:pt idx="55">
                  <c:v>0.70375750000675907</c:v>
                </c:pt>
                <c:pt idx="56">
                  <c:v>0.49497749999864027</c:v>
                </c:pt>
                <c:pt idx="57">
                  <c:v>0.57520250000379747</c:v>
                </c:pt>
                <c:pt idx="58">
                  <c:v>0.63316750000376487</c:v>
                </c:pt>
                <c:pt idx="59">
                  <c:v>-1.5549999996437691E-2</c:v>
                </c:pt>
                <c:pt idx="60">
                  <c:v>0.60030750000441913</c:v>
                </c:pt>
                <c:pt idx="61">
                  <c:v>0.64353750000009313</c:v>
                </c:pt>
                <c:pt idx="62">
                  <c:v>0.11605499999859603</c:v>
                </c:pt>
                <c:pt idx="63">
                  <c:v>-5.2014999993843958E-2</c:v>
                </c:pt>
                <c:pt idx="64">
                  <c:v>1.5149999999266583E-2</c:v>
                </c:pt>
                <c:pt idx="65">
                  <c:v>0.61277749999862863</c:v>
                </c:pt>
                <c:pt idx="66">
                  <c:v>0.58154250000370666</c:v>
                </c:pt>
                <c:pt idx="67">
                  <c:v>4.678500000591157E-2</c:v>
                </c:pt>
                <c:pt idx="68">
                  <c:v>-2.6324999998905696E-2</c:v>
                </c:pt>
                <c:pt idx="69">
                  <c:v>0.50821250000444707</c:v>
                </c:pt>
                <c:pt idx="70">
                  <c:v>7.9300000004877802E-2</c:v>
                </c:pt>
                <c:pt idx="71">
                  <c:v>0.56990249999944353</c:v>
                </c:pt>
                <c:pt idx="72">
                  <c:v>0.11800500000390457</c:v>
                </c:pt>
                <c:pt idx="73">
                  <c:v>0.42373250000673579</c:v>
                </c:pt>
                <c:pt idx="74">
                  <c:v>0.44497749999572989</c:v>
                </c:pt>
                <c:pt idx="75">
                  <c:v>0.60869250000541797</c:v>
                </c:pt>
                <c:pt idx="76">
                  <c:v>0.5795875000039814</c:v>
                </c:pt>
                <c:pt idx="77">
                  <c:v>8.4365000002435409E-2</c:v>
                </c:pt>
                <c:pt idx="78">
                  <c:v>8.8370000004942995E-2</c:v>
                </c:pt>
                <c:pt idx="79">
                  <c:v>0.51459750000503846</c:v>
                </c:pt>
                <c:pt idx="80">
                  <c:v>0.10122500000579748</c:v>
                </c:pt>
                <c:pt idx="81">
                  <c:v>9.2889999999897555E-2</c:v>
                </c:pt>
                <c:pt idx="82">
                  <c:v>0.52561250000144355</c:v>
                </c:pt>
                <c:pt idx="83">
                  <c:v>8.0470000008062925E-2</c:v>
                </c:pt>
                <c:pt idx="84">
                  <c:v>9.5470000007480849E-2</c:v>
                </c:pt>
                <c:pt idx="85">
                  <c:v>9.6470000004046597E-2</c:v>
                </c:pt>
                <c:pt idx="86">
                  <c:v>7.8905000002123415E-2</c:v>
                </c:pt>
                <c:pt idx="87">
                  <c:v>8.7905000007594936E-2</c:v>
                </c:pt>
                <c:pt idx="88">
                  <c:v>9.7905000002356246E-2</c:v>
                </c:pt>
                <c:pt idx="89">
                  <c:v>0.48203249999642139</c:v>
                </c:pt>
                <c:pt idx="90">
                  <c:v>0.51796750000357861</c:v>
                </c:pt>
                <c:pt idx="91">
                  <c:v>0.52996749999874737</c:v>
                </c:pt>
                <c:pt idx="92">
                  <c:v>0.48119750000478234</c:v>
                </c:pt>
                <c:pt idx="93">
                  <c:v>0.51619750000099884</c:v>
                </c:pt>
                <c:pt idx="94">
                  <c:v>4.7070000000530854E-2</c:v>
                </c:pt>
                <c:pt idx="95">
                  <c:v>8.8069999997969717E-2</c:v>
                </c:pt>
                <c:pt idx="96">
                  <c:v>9.6069999999599531E-2</c:v>
                </c:pt>
                <c:pt idx="97">
                  <c:v>9.8070000000006985E-2</c:v>
                </c:pt>
                <c:pt idx="98">
                  <c:v>9.8070000000006985E-2</c:v>
                </c:pt>
                <c:pt idx="99">
                  <c:v>9.8070000000006985E-2</c:v>
                </c:pt>
                <c:pt idx="100">
                  <c:v>0.10306999999738764</c:v>
                </c:pt>
                <c:pt idx="101">
                  <c:v>0.1060700000016368</c:v>
                </c:pt>
                <c:pt idx="102">
                  <c:v>8.443999999872176E-2</c:v>
                </c:pt>
                <c:pt idx="103">
                  <c:v>0.39727250000578351</c:v>
                </c:pt>
                <c:pt idx="104">
                  <c:v>0.10254000000713859</c:v>
                </c:pt>
                <c:pt idx="105">
                  <c:v>0.10354000000370434</c:v>
                </c:pt>
                <c:pt idx="106">
                  <c:v>0.10354000000370434</c:v>
                </c:pt>
                <c:pt idx="107">
                  <c:v>0.10354000000370434</c:v>
                </c:pt>
                <c:pt idx="108">
                  <c:v>0.10354000000370434</c:v>
                </c:pt>
                <c:pt idx="109">
                  <c:v>0.10654000000795349</c:v>
                </c:pt>
                <c:pt idx="110">
                  <c:v>0.10754000000451924</c:v>
                </c:pt>
                <c:pt idx="111">
                  <c:v>0.11506000000372296</c:v>
                </c:pt>
                <c:pt idx="112">
                  <c:v>9.7410000002128072E-2</c:v>
                </c:pt>
                <c:pt idx="113">
                  <c:v>0.10941000000457279</c:v>
                </c:pt>
                <c:pt idx="114">
                  <c:v>0.47067750000132946</c:v>
                </c:pt>
                <c:pt idx="115">
                  <c:v>0.11273000000073807</c:v>
                </c:pt>
                <c:pt idx="116">
                  <c:v>0.42973250000068219</c:v>
                </c:pt>
                <c:pt idx="117">
                  <c:v>0.41902750000008382</c:v>
                </c:pt>
                <c:pt idx="118">
                  <c:v>0.1179000000047381</c:v>
                </c:pt>
                <c:pt idx="119">
                  <c:v>0.41290750000189291</c:v>
                </c:pt>
                <c:pt idx="121">
                  <c:v>0.13612999999895692</c:v>
                </c:pt>
                <c:pt idx="122">
                  <c:v>0.13963000000512693</c:v>
                </c:pt>
                <c:pt idx="123">
                  <c:v>0.12169499999436084</c:v>
                </c:pt>
                <c:pt idx="124">
                  <c:v>0.39411250000557629</c:v>
                </c:pt>
                <c:pt idx="125">
                  <c:v>0.3972425000029034</c:v>
                </c:pt>
                <c:pt idx="126">
                  <c:v>0.12207000000489643</c:v>
                </c:pt>
                <c:pt idx="129">
                  <c:v>0.12753499999962514</c:v>
                </c:pt>
                <c:pt idx="130">
                  <c:v>0.12526500000240048</c:v>
                </c:pt>
                <c:pt idx="131">
                  <c:v>0.12767000000167172</c:v>
                </c:pt>
                <c:pt idx="132">
                  <c:v>0.13242999999783933</c:v>
                </c:pt>
                <c:pt idx="133">
                  <c:v>0.14879500000097323</c:v>
                </c:pt>
                <c:pt idx="134">
                  <c:v>0.3601074999969569</c:v>
                </c:pt>
                <c:pt idx="135">
                  <c:v>0.13992499999585561</c:v>
                </c:pt>
                <c:pt idx="137">
                  <c:v>0.134330000000773</c:v>
                </c:pt>
                <c:pt idx="138">
                  <c:v>0.13641500000085216</c:v>
                </c:pt>
                <c:pt idx="139">
                  <c:v>0.13641500000085216</c:v>
                </c:pt>
                <c:pt idx="140">
                  <c:v>0.13758500000403728</c:v>
                </c:pt>
                <c:pt idx="141">
                  <c:v>0.35148749999643769</c:v>
                </c:pt>
                <c:pt idx="142">
                  <c:v>0.13823000000411412</c:v>
                </c:pt>
                <c:pt idx="143">
                  <c:v>0.14044500000454718</c:v>
                </c:pt>
                <c:pt idx="144">
                  <c:v>0.14161500000773231</c:v>
                </c:pt>
                <c:pt idx="145">
                  <c:v>0.33601249999628635</c:v>
                </c:pt>
                <c:pt idx="146">
                  <c:v>0.1437900000018999</c:v>
                </c:pt>
                <c:pt idx="147">
                  <c:v>0.14575500000501052</c:v>
                </c:pt>
                <c:pt idx="149">
                  <c:v>0.14836500000819797</c:v>
                </c:pt>
                <c:pt idx="150">
                  <c:v>0.32067249999818159</c:v>
                </c:pt>
                <c:pt idx="151">
                  <c:v>0.1505100000067614</c:v>
                </c:pt>
                <c:pt idx="152">
                  <c:v>0.31053250000695698</c:v>
                </c:pt>
                <c:pt idx="153">
                  <c:v>0.15662500000325963</c:v>
                </c:pt>
                <c:pt idx="154">
                  <c:v>0.15849500000331318</c:v>
                </c:pt>
                <c:pt idx="155">
                  <c:v>0.28060749999713153</c:v>
                </c:pt>
                <c:pt idx="156">
                  <c:v>0.16215500000544125</c:v>
                </c:pt>
                <c:pt idx="157">
                  <c:v>0.28286750000552274</c:v>
                </c:pt>
                <c:pt idx="159">
                  <c:v>0.28356750000239117</c:v>
                </c:pt>
                <c:pt idx="161">
                  <c:v>0.28386750000208849</c:v>
                </c:pt>
                <c:pt idx="163">
                  <c:v>0.27576750001026085</c:v>
                </c:pt>
                <c:pt idx="165">
                  <c:v>0.16468500000337372</c:v>
                </c:pt>
                <c:pt idx="166">
                  <c:v>0.16229000000021188</c:v>
                </c:pt>
                <c:pt idx="167">
                  <c:v>0.16534500000125263</c:v>
                </c:pt>
                <c:pt idx="171">
                  <c:v>0.26927250000153435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5-4FF3-BEEC-D3D22B6187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36">
                  <c:v>0.1404949999996461</c:v>
                </c:pt>
                <c:pt idx="148">
                  <c:v>0.14686000000074273</c:v>
                </c:pt>
                <c:pt idx="158">
                  <c:v>0.2828875000050175</c:v>
                </c:pt>
                <c:pt idx="160">
                  <c:v>0.28358750000188593</c:v>
                </c:pt>
                <c:pt idx="162">
                  <c:v>0.28388750000158325</c:v>
                </c:pt>
                <c:pt idx="164">
                  <c:v>0.16445500000554603</c:v>
                </c:pt>
                <c:pt idx="168">
                  <c:v>0.26680750000377884</c:v>
                </c:pt>
                <c:pt idx="169">
                  <c:v>0.26950750000105472</c:v>
                </c:pt>
                <c:pt idx="170">
                  <c:v>0.2703075000026729</c:v>
                </c:pt>
                <c:pt idx="172">
                  <c:v>0.16548999999940861</c:v>
                </c:pt>
                <c:pt idx="173">
                  <c:v>0.16814999999769498</c:v>
                </c:pt>
                <c:pt idx="174">
                  <c:v>0.16827999999804888</c:v>
                </c:pt>
                <c:pt idx="175">
                  <c:v>0.25954250000359025</c:v>
                </c:pt>
                <c:pt idx="176">
                  <c:v>0.26107249999768101</c:v>
                </c:pt>
                <c:pt idx="177">
                  <c:v>0.25943750000442378</c:v>
                </c:pt>
                <c:pt idx="178">
                  <c:v>0.25945750000391854</c:v>
                </c:pt>
                <c:pt idx="179">
                  <c:v>0.23791250000067521</c:v>
                </c:pt>
                <c:pt idx="180">
                  <c:v>0.16316000000369968</c:v>
                </c:pt>
                <c:pt idx="181">
                  <c:v>0.22433250000176486</c:v>
                </c:pt>
                <c:pt idx="182">
                  <c:v>0.18462500000168802</c:v>
                </c:pt>
                <c:pt idx="183">
                  <c:v>0.18759000000136439</c:v>
                </c:pt>
                <c:pt idx="184">
                  <c:v>0.20437749999837251</c:v>
                </c:pt>
                <c:pt idx="185">
                  <c:v>0.19533249999949476</c:v>
                </c:pt>
                <c:pt idx="186">
                  <c:v>0.18690250000508968</c:v>
                </c:pt>
                <c:pt idx="187">
                  <c:v>0.19483250000484986</c:v>
                </c:pt>
                <c:pt idx="188">
                  <c:v>0.19951000000583008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E5-4FF3-BEEC-D3D22B6187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E5-4FF3-BEEC-D3D22B6187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4FF3-BEEC-D3D22B6187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  <c:pt idx="42">
                  <c:v>2.6150000005145557E-2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E5-4FF3-BEEC-D3D22B6187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-8.2279721395932787E-2</c:v>
                </c:pt>
                <c:pt idx="1">
                  <c:v>-7.029517724545252E-2</c:v>
                </c:pt>
                <c:pt idx="2">
                  <c:v>-5.9018691502112225E-2</c:v>
                </c:pt>
                <c:pt idx="3">
                  <c:v>-5.260682925967803E-2</c:v>
                </c:pt>
                <c:pt idx="4">
                  <c:v>-4.9905717558366286E-2</c:v>
                </c:pt>
                <c:pt idx="5">
                  <c:v>-4.9748371245668513E-2</c:v>
                </c:pt>
                <c:pt idx="6">
                  <c:v>-4.3611865050455417E-2</c:v>
                </c:pt>
                <c:pt idx="7">
                  <c:v>-4.1186109396364773E-2</c:v>
                </c:pt>
                <c:pt idx="8">
                  <c:v>-4.0845192385519605E-2</c:v>
                </c:pt>
                <c:pt idx="9">
                  <c:v>-3.7750714902463428E-2</c:v>
                </c:pt>
                <c:pt idx="10">
                  <c:v>-3.7724490517013799E-2</c:v>
                </c:pt>
                <c:pt idx="11">
                  <c:v>-3.740979789161826E-2</c:v>
                </c:pt>
                <c:pt idx="12">
                  <c:v>-3.7252451578920487E-2</c:v>
                </c:pt>
                <c:pt idx="13">
                  <c:v>-3.4721798383031327E-2</c:v>
                </c:pt>
                <c:pt idx="14">
                  <c:v>-3.3751496121395066E-2</c:v>
                </c:pt>
                <c:pt idx="15">
                  <c:v>-2.5464590319312429E-2</c:v>
                </c:pt>
                <c:pt idx="16">
                  <c:v>-1.9078952462327867E-2</c:v>
                </c:pt>
                <c:pt idx="17">
                  <c:v>-1.6928552855458322E-2</c:v>
                </c:pt>
                <c:pt idx="18">
                  <c:v>-1.686299189183425E-2</c:v>
                </c:pt>
                <c:pt idx="19">
                  <c:v>-1.6089372521070205E-2</c:v>
                </c:pt>
                <c:pt idx="20">
                  <c:v>-1.6089372521070205E-2</c:v>
                </c:pt>
                <c:pt idx="21">
                  <c:v>-1.5892689630197993E-2</c:v>
                </c:pt>
                <c:pt idx="22">
                  <c:v>-1.393897291420066E-2</c:v>
                </c:pt>
                <c:pt idx="23">
                  <c:v>-1.3558719325181046E-2</c:v>
                </c:pt>
                <c:pt idx="24">
                  <c:v>-1.3558719325181046E-2</c:v>
                </c:pt>
                <c:pt idx="25">
                  <c:v>-1.3099792579812546E-2</c:v>
                </c:pt>
                <c:pt idx="26">
                  <c:v>-9.4939395804886119E-3</c:v>
                </c:pt>
                <c:pt idx="27">
                  <c:v>-9.467715195038983E-3</c:v>
                </c:pt>
                <c:pt idx="28">
                  <c:v>-9.3497054605156549E-3</c:v>
                </c:pt>
                <c:pt idx="29">
                  <c:v>-8.4843007406779115E-3</c:v>
                </c:pt>
                <c:pt idx="30">
                  <c:v>-7.4877740935920247E-3</c:v>
                </c:pt>
                <c:pt idx="31">
                  <c:v>-7.3304277808942534E-3</c:v>
                </c:pt>
                <c:pt idx="32">
                  <c:v>-6.5436962174053948E-3</c:v>
                </c:pt>
                <c:pt idx="33">
                  <c:v>-2.3477945454648194E-3</c:v>
                </c:pt>
                <c:pt idx="34">
                  <c:v>7.8534913944407064E-3</c:v>
                </c:pt>
                <c:pt idx="35">
                  <c:v>1.0843071335698368E-2</c:v>
                </c:pt>
                <c:pt idx="36">
                  <c:v>1.0856183528423182E-2</c:v>
                </c:pt>
                <c:pt idx="37">
                  <c:v>1.115776396109391E-2</c:v>
                </c:pt>
                <c:pt idx="38">
                  <c:v>1.4317802407774156E-2</c:v>
                </c:pt>
                <c:pt idx="39">
                  <c:v>1.7897431021648459E-2</c:v>
                </c:pt>
                <c:pt idx="40">
                  <c:v>2.1057469468328704E-2</c:v>
                </c:pt>
                <c:pt idx="41">
                  <c:v>2.139838647917388E-2</c:v>
                </c:pt>
                <c:pt idx="42">
                  <c:v>2.289317644980271E-2</c:v>
                </c:pt>
                <c:pt idx="43">
                  <c:v>2.3076747147950112E-2</c:v>
                </c:pt>
                <c:pt idx="44">
                  <c:v>2.337832758062084E-2</c:v>
                </c:pt>
                <c:pt idx="45">
                  <c:v>2.3889703096888593E-2</c:v>
                </c:pt>
                <c:pt idx="46">
                  <c:v>2.3915927482338221E-2</c:v>
                </c:pt>
                <c:pt idx="47">
                  <c:v>2.4348629842257094E-2</c:v>
                </c:pt>
                <c:pt idx="48">
                  <c:v>2.6341683136428873E-2</c:v>
                </c:pt>
                <c:pt idx="49">
                  <c:v>2.94886093903843E-2</c:v>
                </c:pt>
                <c:pt idx="50">
                  <c:v>3.100962374646276E-2</c:v>
                </c:pt>
                <c:pt idx="51">
                  <c:v>3.1166970059160533E-2</c:v>
                </c:pt>
                <c:pt idx="52">
                  <c:v>3.197992600809902E-2</c:v>
                </c:pt>
                <c:pt idx="53">
                  <c:v>3.2137272320796793E-2</c:v>
                </c:pt>
                <c:pt idx="54">
                  <c:v>3.2478189331641961E-2</c:v>
                </c:pt>
                <c:pt idx="55">
                  <c:v>3.3422267207828593E-2</c:v>
                </c:pt>
                <c:pt idx="56">
                  <c:v>3.5625115585597396E-2</c:v>
                </c:pt>
                <c:pt idx="57">
                  <c:v>3.680521293083068E-2</c:v>
                </c:pt>
                <c:pt idx="58">
                  <c:v>3.8719593068653566E-2</c:v>
                </c:pt>
                <c:pt idx="59">
                  <c:v>4.1250246264542725E-2</c:v>
                </c:pt>
                <c:pt idx="60">
                  <c:v>4.1551826697213461E-2</c:v>
                </c:pt>
                <c:pt idx="61">
                  <c:v>4.1709173009911227E-2</c:v>
                </c:pt>
                <c:pt idx="62">
                  <c:v>4.3374421485962648E-2</c:v>
                </c:pt>
                <c:pt idx="63">
                  <c:v>4.7203181761608419E-2</c:v>
                </c:pt>
                <c:pt idx="64">
                  <c:v>5.0166537317416451E-2</c:v>
                </c:pt>
                <c:pt idx="65">
                  <c:v>5.0310771437389407E-2</c:v>
                </c:pt>
                <c:pt idx="66">
                  <c:v>5.642105324715288E-2</c:v>
                </c:pt>
                <c:pt idx="67">
                  <c:v>6.1888837613400444E-2</c:v>
                </c:pt>
                <c:pt idx="68">
                  <c:v>6.8654729059404618E-2</c:v>
                </c:pt>
                <c:pt idx="69">
                  <c:v>7.1473850495239688E-2</c:v>
                </c:pt>
                <c:pt idx="70">
                  <c:v>7.1932777240608189E-2</c:v>
                </c:pt>
                <c:pt idx="71">
                  <c:v>7.1945889433333007E-2</c:v>
                </c:pt>
                <c:pt idx="72">
                  <c:v>7.4581440171020683E-2</c:v>
                </c:pt>
                <c:pt idx="73">
                  <c:v>7.5250161999986215E-2</c:v>
                </c:pt>
                <c:pt idx="74">
                  <c:v>7.7584132305003148E-2</c:v>
                </c:pt>
                <c:pt idx="75">
                  <c:v>7.8187293170344618E-2</c:v>
                </c:pt>
                <c:pt idx="76">
                  <c:v>7.868555649388756E-2</c:v>
                </c:pt>
                <c:pt idx="77">
                  <c:v>7.9616522177349366E-2</c:v>
                </c:pt>
                <c:pt idx="78">
                  <c:v>8.3838648234739577E-2</c:v>
                </c:pt>
                <c:pt idx="79">
                  <c:v>8.7129808608667966E-2</c:v>
                </c:pt>
                <c:pt idx="80">
                  <c:v>8.7274042728640921E-2</c:v>
                </c:pt>
                <c:pt idx="81">
                  <c:v>8.761495973948609E-2</c:v>
                </c:pt>
                <c:pt idx="82">
                  <c:v>8.930643260098714E-2</c:v>
                </c:pt>
                <c:pt idx="83">
                  <c:v>8.9608013033657868E-2</c:v>
                </c:pt>
                <c:pt idx="84">
                  <c:v>8.9608013033657868E-2</c:v>
                </c:pt>
                <c:pt idx="85">
                  <c:v>8.9608013033657868E-2</c:v>
                </c:pt>
                <c:pt idx="86">
                  <c:v>8.9791583731805263E-2</c:v>
                </c:pt>
                <c:pt idx="87">
                  <c:v>8.9791583731805263E-2</c:v>
                </c:pt>
                <c:pt idx="88">
                  <c:v>8.9791583731805263E-2</c:v>
                </c:pt>
                <c:pt idx="89">
                  <c:v>8.9935817851778219E-2</c:v>
                </c:pt>
                <c:pt idx="90">
                  <c:v>9.0119388549925628E-2</c:v>
                </c:pt>
                <c:pt idx="91">
                  <c:v>9.0119388549925628E-2</c:v>
                </c:pt>
                <c:pt idx="92">
                  <c:v>9.0276734862623401E-2</c:v>
                </c:pt>
                <c:pt idx="93">
                  <c:v>9.0276734862623401E-2</c:v>
                </c:pt>
                <c:pt idx="94">
                  <c:v>9.2754939287613303E-2</c:v>
                </c:pt>
                <c:pt idx="95">
                  <c:v>9.2754939287613303E-2</c:v>
                </c:pt>
                <c:pt idx="96">
                  <c:v>9.2754939287613303E-2</c:v>
                </c:pt>
                <c:pt idx="97">
                  <c:v>9.2754939287613303E-2</c:v>
                </c:pt>
                <c:pt idx="98">
                  <c:v>9.2754939287613303E-2</c:v>
                </c:pt>
                <c:pt idx="99">
                  <c:v>9.2754939287613303E-2</c:v>
                </c:pt>
                <c:pt idx="100">
                  <c:v>9.2754939287613303E-2</c:v>
                </c:pt>
                <c:pt idx="101">
                  <c:v>9.2754939287613303E-2</c:v>
                </c:pt>
                <c:pt idx="102">
                  <c:v>9.5744519228870964E-2</c:v>
                </c:pt>
                <c:pt idx="103">
                  <c:v>9.5914977734293541E-2</c:v>
                </c:pt>
                <c:pt idx="104">
                  <c:v>0.10151388402778926</c:v>
                </c:pt>
                <c:pt idx="105">
                  <c:v>0.10151388402778926</c:v>
                </c:pt>
                <c:pt idx="106">
                  <c:v>0.10151388402778926</c:v>
                </c:pt>
                <c:pt idx="107">
                  <c:v>0.10151388402778926</c:v>
                </c:pt>
                <c:pt idx="108">
                  <c:v>0.10151388402778926</c:v>
                </c:pt>
                <c:pt idx="109">
                  <c:v>0.10151388402778926</c:v>
                </c:pt>
                <c:pt idx="110">
                  <c:v>0.10151388402778926</c:v>
                </c:pt>
                <c:pt idx="111">
                  <c:v>0.10529019553253577</c:v>
                </c:pt>
                <c:pt idx="112">
                  <c:v>0.10712590251400977</c:v>
                </c:pt>
                <c:pt idx="113">
                  <c:v>0.10712590251400977</c:v>
                </c:pt>
                <c:pt idx="114">
                  <c:v>0.10747993171757976</c:v>
                </c:pt>
                <c:pt idx="115">
                  <c:v>0.11404914027271174</c:v>
                </c:pt>
                <c:pt idx="116">
                  <c:v>0.11406225246543653</c:v>
                </c:pt>
                <c:pt idx="117">
                  <c:v>0.11718295433394235</c:v>
                </c:pt>
                <c:pt idx="118">
                  <c:v>0.11966115875893224</c:v>
                </c:pt>
                <c:pt idx="119">
                  <c:v>0.11970049533710669</c:v>
                </c:pt>
                <c:pt idx="120">
                  <c:v>0.12284742159106213</c:v>
                </c:pt>
                <c:pt idx="121">
                  <c:v>0.12296543132558543</c:v>
                </c:pt>
                <c:pt idx="122">
                  <c:v>0.12296543132558543</c:v>
                </c:pt>
                <c:pt idx="123">
                  <c:v>0.12383083604542319</c:v>
                </c:pt>
                <c:pt idx="124">
                  <c:v>0.12602057223046717</c:v>
                </c:pt>
                <c:pt idx="125">
                  <c:v>0.12617791854316496</c:v>
                </c:pt>
                <c:pt idx="126">
                  <c:v>0.1263221526631379</c:v>
                </c:pt>
                <c:pt idx="127">
                  <c:v>0.1265843965176342</c:v>
                </c:pt>
                <c:pt idx="128">
                  <c:v>0.1265843965176342</c:v>
                </c:pt>
                <c:pt idx="129">
                  <c:v>0.12876102050995336</c:v>
                </c:pt>
                <c:pt idx="130">
                  <c:v>0.12891836682265115</c:v>
                </c:pt>
                <c:pt idx="131">
                  <c:v>0.13156702975306364</c:v>
                </c:pt>
                <c:pt idx="132">
                  <c:v>0.13188172237845916</c:v>
                </c:pt>
                <c:pt idx="133">
                  <c:v>0.13222263938930434</c:v>
                </c:pt>
                <c:pt idx="134">
                  <c:v>0.1380575651518467</c:v>
                </c:pt>
                <c:pt idx="135">
                  <c:v>0.13814935050092039</c:v>
                </c:pt>
                <c:pt idx="136">
                  <c:v>0.13814935050092039</c:v>
                </c:pt>
                <c:pt idx="137">
                  <c:v>0.13817557488637003</c:v>
                </c:pt>
                <c:pt idx="138">
                  <c:v>0.1391458771480063</c:v>
                </c:pt>
                <c:pt idx="139">
                  <c:v>0.1391458771480063</c:v>
                </c:pt>
                <c:pt idx="140">
                  <c:v>0.1410864816712788</c:v>
                </c:pt>
                <c:pt idx="141">
                  <c:v>0.14109959386400361</c:v>
                </c:pt>
                <c:pt idx="142">
                  <c:v>0.14184698884931804</c:v>
                </c:pt>
                <c:pt idx="143">
                  <c:v>0.14507258825962235</c:v>
                </c:pt>
                <c:pt idx="144">
                  <c:v>0.14543972965591714</c:v>
                </c:pt>
                <c:pt idx="145">
                  <c:v>0.14647559288117748</c:v>
                </c:pt>
                <c:pt idx="146">
                  <c:v>0.1474065585646393</c:v>
                </c:pt>
                <c:pt idx="147">
                  <c:v>0.14774747557548448</c:v>
                </c:pt>
                <c:pt idx="148">
                  <c:v>0.15039613850589698</c:v>
                </c:pt>
                <c:pt idx="149">
                  <c:v>0.15304480143630944</c:v>
                </c:pt>
                <c:pt idx="150">
                  <c:v>0.15308413801448389</c:v>
                </c:pt>
                <c:pt idx="151">
                  <c:v>0.15432979632334126</c:v>
                </c:pt>
                <c:pt idx="152">
                  <c:v>0.15654575689383488</c:v>
                </c:pt>
                <c:pt idx="153">
                  <c:v>0.15965334656961586</c:v>
                </c:pt>
                <c:pt idx="154">
                  <c:v>0.16211843880188095</c:v>
                </c:pt>
                <c:pt idx="155">
                  <c:v>0.16480643831046787</c:v>
                </c:pt>
                <c:pt idx="156">
                  <c:v>0.16558005768123193</c:v>
                </c:pt>
                <c:pt idx="157">
                  <c:v>0.165645618644856</c:v>
                </c:pt>
                <c:pt idx="158">
                  <c:v>0.165645618644856</c:v>
                </c:pt>
                <c:pt idx="159">
                  <c:v>0.165645618644856</c:v>
                </c:pt>
                <c:pt idx="160">
                  <c:v>0.165645618644856</c:v>
                </c:pt>
                <c:pt idx="161">
                  <c:v>0.165645618644856</c:v>
                </c:pt>
                <c:pt idx="162">
                  <c:v>0.165645618644856</c:v>
                </c:pt>
                <c:pt idx="163">
                  <c:v>0.16826805718981885</c:v>
                </c:pt>
                <c:pt idx="164">
                  <c:v>0.16872698393518734</c:v>
                </c:pt>
                <c:pt idx="165">
                  <c:v>0.16888433024788513</c:v>
                </c:pt>
                <c:pt idx="166">
                  <c:v>0.16891055463333476</c:v>
                </c:pt>
                <c:pt idx="167">
                  <c:v>0.16919902287328067</c:v>
                </c:pt>
                <c:pt idx="168">
                  <c:v>0.17141498344377429</c:v>
                </c:pt>
                <c:pt idx="169">
                  <c:v>0.17141498344377429</c:v>
                </c:pt>
                <c:pt idx="170">
                  <c:v>0.17141498344377429</c:v>
                </c:pt>
                <c:pt idx="171">
                  <c:v>0.17144120782922392</c:v>
                </c:pt>
                <c:pt idx="172">
                  <c:v>0.1720574808872902</c:v>
                </c:pt>
                <c:pt idx="173">
                  <c:v>0.17247707105448423</c:v>
                </c:pt>
                <c:pt idx="174">
                  <c:v>0.17247707105448423</c:v>
                </c:pt>
                <c:pt idx="175">
                  <c:v>0.17422099268688454</c:v>
                </c:pt>
                <c:pt idx="176">
                  <c:v>0.17422099268688454</c:v>
                </c:pt>
                <c:pt idx="177">
                  <c:v>0.17440456338503194</c:v>
                </c:pt>
                <c:pt idx="178">
                  <c:v>0.17503394863582303</c:v>
                </c:pt>
                <c:pt idx="179">
                  <c:v>0.18109178167468723</c:v>
                </c:pt>
                <c:pt idx="180">
                  <c:v>0.1682287206116444</c:v>
                </c:pt>
                <c:pt idx="181">
                  <c:v>0.18644155630641146</c:v>
                </c:pt>
                <c:pt idx="182">
                  <c:v>0.19044077508747984</c:v>
                </c:pt>
                <c:pt idx="183">
                  <c:v>0.19308943801789233</c:v>
                </c:pt>
                <c:pt idx="184">
                  <c:v>0.19318122336696603</c:v>
                </c:pt>
                <c:pt idx="185">
                  <c:v>0.19588233506827776</c:v>
                </c:pt>
                <c:pt idx="186">
                  <c:v>0.19834742730054286</c:v>
                </c:pt>
                <c:pt idx="187">
                  <c:v>0.19850477361324062</c:v>
                </c:pt>
                <c:pt idx="188">
                  <c:v>0.20520510409562073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E5-4FF3-BEEC-D3D22B61878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0.91066695256756991</c:v>
                </c:pt>
                <c:pt idx="1">
                  <c:v>0.88064089479659158</c:v>
                </c:pt>
                <c:pt idx="2">
                  <c:v>0.85238880542783724</c:v>
                </c:pt>
                <c:pt idx="3">
                  <c:v>0.83632453600769674</c:v>
                </c:pt>
                <c:pt idx="4">
                  <c:v>0.82955717506587878</c:v>
                </c:pt>
                <c:pt idx="5">
                  <c:v>0.82916295986538457</c:v>
                </c:pt>
                <c:pt idx="6">
                  <c:v>0.81378856704610902</c:v>
                </c:pt>
                <c:pt idx="7">
                  <c:v>0.80771108270515601</c:v>
                </c:pt>
                <c:pt idx="8">
                  <c:v>0.80685694977075184</c:v>
                </c:pt>
                <c:pt idx="9">
                  <c:v>0.79910405082769831</c:v>
                </c:pt>
                <c:pt idx="10">
                  <c:v>0.79903834829428266</c:v>
                </c:pt>
                <c:pt idx="11">
                  <c:v>0.79824991789329414</c:v>
                </c:pt>
                <c:pt idx="12">
                  <c:v>0.79785570269279993</c:v>
                </c:pt>
                <c:pt idx="13">
                  <c:v>0.79151540821818411</c:v>
                </c:pt>
                <c:pt idx="14">
                  <c:v>0.78908441448180289</c:v>
                </c:pt>
                <c:pt idx="15">
                  <c:v>0.76832241392243927</c:v>
                </c:pt>
                <c:pt idx="16">
                  <c:v>0.75232384703571442</c:v>
                </c:pt>
                <c:pt idx="17">
                  <c:v>0.74693623929562647</c:v>
                </c:pt>
                <c:pt idx="18">
                  <c:v>0.74677198296208713</c:v>
                </c:pt>
                <c:pt idx="19">
                  <c:v>0.74483375822632381</c:v>
                </c:pt>
                <c:pt idx="20">
                  <c:v>0.74483375822632381</c:v>
                </c:pt>
                <c:pt idx="21">
                  <c:v>0.74434098922570602</c:v>
                </c:pt>
                <c:pt idx="22">
                  <c:v>0.73944615048623574</c:v>
                </c:pt>
                <c:pt idx="24">
                  <c:v>0.73849346375170799</c:v>
                </c:pt>
                <c:pt idx="25">
                  <c:v>0.73734366941693308</c:v>
                </c:pt>
                <c:pt idx="26">
                  <c:v>0.72830957107227334</c:v>
                </c:pt>
                <c:pt idx="27">
                  <c:v>0.72824386853885759</c:v>
                </c:pt>
                <c:pt idx="28">
                  <c:v>0.72794820713848696</c:v>
                </c:pt>
                <c:pt idx="29">
                  <c:v>0.72578002353576854</c:v>
                </c:pt>
                <c:pt idx="30">
                  <c:v>0.72328332726597167</c:v>
                </c:pt>
                <c:pt idx="31">
                  <c:v>0.72288911206547746</c:v>
                </c:pt>
                <c:pt idx="32">
                  <c:v>0.7209180360630062</c:v>
                </c:pt>
                <c:pt idx="33">
                  <c:v>0.71040563071649299</c:v>
                </c:pt>
                <c:pt idx="34">
                  <c:v>0.68484734521778268</c:v>
                </c:pt>
                <c:pt idx="35">
                  <c:v>0.67735725640839195</c:v>
                </c:pt>
                <c:pt idx="36">
                  <c:v>0.67732440514168413</c:v>
                </c:pt>
                <c:pt idx="37">
                  <c:v>0.67656882600740353</c:v>
                </c:pt>
                <c:pt idx="38">
                  <c:v>0.66865167073081078</c:v>
                </c:pt>
                <c:pt idx="39">
                  <c:v>0.65968327491956658</c:v>
                </c:pt>
                <c:pt idx="40">
                  <c:v>0.65176611964297382</c:v>
                </c:pt>
                <c:pt idx="41">
                  <c:v>0.65091198670856965</c:v>
                </c:pt>
                <c:pt idx="42">
                  <c:v>0.64716694230387428</c:v>
                </c:pt>
                <c:pt idx="43">
                  <c:v>0.64670702456996432</c:v>
                </c:pt>
                <c:pt idx="44">
                  <c:v>0.64595144543568372</c:v>
                </c:pt>
                <c:pt idx="45">
                  <c:v>0.64467024603407741</c:v>
                </c:pt>
                <c:pt idx="46">
                  <c:v>0.64460454350066176</c:v>
                </c:pt>
                <c:pt idx="47">
                  <c:v>0.6435204516993025</c:v>
                </c:pt>
                <c:pt idx="48">
                  <c:v>0.63852705915970875</c:v>
                </c:pt>
                <c:pt idx="49">
                  <c:v>0.63064275514982382</c:v>
                </c:pt>
                <c:pt idx="50">
                  <c:v>0.62683200821171281</c:v>
                </c:pt>
                <c:pt idx="51">
                  <c:v>0.62643779301121849</c:v>
                </c:pt>
                <c:pt idx="52">
                  <c:v>0.62440101447533158</c:v>
                </c:pt>
                <c:pt idx="53">
                  <c:v>0.62400679927483738</c:v>
                </c:pt>
                <c:pt idx="54">
                  <c:v>0.6231526663404332</c:v>
                </c:pt>
                <c:pt idx="55">
                  <c:v>0.62078737513746773</c:v>
                </c:pt>
                <c:pt idx="56">
                  <c:v>0.61526836233054827</c:v>
                </c:pt>
                <c:pt idx="57">
                  <c:v>0.61231174832684143</c:v>
                </c:pt>
                <c:pt idx="58">
                  <c:v>0.60751546338749474</c:v>
                </c:pt>
                <c:pt idx="59">
                  <c:v>0.60117516891287892</c:v>
                </c:pt>
                <c:pt idx="60">
                  <c:v>0.60041958977859833</c:v>
                </c:pt>
                <c:pt idx="61">
                  <c:v>0.60002537457810401</c:v>
                </c:pt>
                <c:pt idx="62">
                  <c:v>0.59585326370620662</c:v>
                </c:pt>
                <c:pt idx="63">
                  <c:v>0.58626069382751322</c:v>
                </c:pt>
                <c:pt idx="64">
                  <c:v>0.57883630755153836</c:v>
                </c:pt>
                <c:pt idx="65">
                  <c:v>0.57847494361775187</c:v>
                </c:pt>
                <c:pt idx="66">
                  <c:v>0.56316625333189207</c:v>
                </c:pt>
                <c:pt idx="67">
                  <c:v>0.54946727511471694</c:v>
                </c:pt>
                <c:pt idx="68">
                  <c:v>0.53251602149346444</c:v>
                </c:pt>
                <c:pt idx="69">
                  <c:v>0.52545299915127586</c:v>
                </c:pt>
                <c:pt idx="70">
                  <c:v>0.52430320481650095</c:v>
                </c:pt>
                <c:pt idx="71">
                  <c:v>0.52427035354979312</c:v>
                </c:pt>
                <c:pt idx="72">
                  <c:v>0.5176672489415145</c:v>
                </c:pt>
                <c:pt idx="73">
                  <c:v>0.51599183433941387</c:v>
                </c:pt>
                <c:pt idx="74">
                  <c:v>0.51014430886541595</c:v>
                </c:pt>
                <c:pt idx="75">
                  <c:v>0.50863315059685466</c:v>
                </c:pt>
                <c:pt idx="76">
                  <c:v>0.50738480246195627</c:v>
                </c:pt>
                <c:pt idx="77">
                  <c:v>0.50505236252569863</c:v>
                </c:pt>
                <c:pt idx="78">
                  <c:v>0.49447425464576966</c:v>
                </c:pt>
                <c:pt idx="79">
                  <c:v>0.48622858670209834</c:v>
                </c:pt>
                <c:pt idx="80">
                  <c:v>0.48586722276831196</c:v>
                </c:pt>
                <c:pt idx="81">
                  <c:v>0.48501308983390773</c:v>
                </c:pt>
                <c:pt idx="82">
                  <c:v>0.48077527642859458</c:v>
                </c:pt>
                <c:pt idx="83">
                  <c:v>0.48001969729431399</c:v>
                </c:pt>
                <c:pt idx="84">
                  <c:v>0.48001969729431399</c:v>
                </c:pt>
                <c:pt idx="85">
                  <c:v>0.48001969729431399</c:v>
                </c:pt>
                <c:pt idx="86">
                  <c:v>0.47955977956040402</c:v>
                </c:pt>
                <c:pt idx="87">
                  <c:v>0.47955977956040402</c:v>
                </c:pt>
                <c:pt idx="88">
                  <c:v>0.47955977956040402</c:v>
                </c:pt>
                <c:pt idx="89">
                  <c:v>0.47919841562661764</c:v>
                </c:pt>
                <c:pt idx="90">
                  <c:v>0.47873849789270767</c:v>
                </c:pt>
                <c:pt idx="91">
                  <c:v>0.47873849789270767</c:v>
                </c:pt>
                <c:pt idx="92">
                  <c:v>0.47834428269221341</c:v>
                </c:pt>
                <c:pt idx="93">
                  <c:v>0.47834428269221341</c:v>
                </c:pt>
                <c:pt idx="94">
                  <c:v>0.47213539328442905</c:v>
                </c:pt>
                <c:pt idx="95">
                  <c:v>0.47213539328442905</c:v>
                </c:pt>
                <c:pt idx="96">
                  <c:v>0.47213539328442905</c:v>
                </c:pt>
                <c:pt idx="97">
                  <c:v>0.47213539328442905</c:v>
                </c:pt>
                <c:pt idx="98">
                  <c:v>0.47213539328442905</c:v>
                </c:pt>
                <c:pt idx="99">
                  <c:v>0.47213539328442905</c:v>
                </c:pt>
                <c:pt idx="100">
                  <c:v>0.47213539328442905</c:v>
                </c:pt>
                <c:pt idx="101">
                  <c:v>0.47213539328442905</c:v>
                </c:pt>
                <c:pt idx="102">
                  <c:v>0.46464530447503838</c:v>
                </c:pt>
                <c:pt idx="103">
                  <c:v>0.46421823800783624</c:v>
                </c:pt>
                <c:pt idx="104">
                  <c:v>0.45019074712358265</c:v>
                </c:pt>
                <c:pt idx="105">
                  <c:v>0.45019074712358265</c:v>
                </c:pt>
                <c:pt idx="106">
                  <c:v>0.45019074712358265</c:v>
                </c:pt>
                <c:pt idx="107">
                  <c:v>0.45019074712358265</c:v>
                </c:pt>
                <c:pt idx="108">
                  <c:v>0.45019074712358265</c:v>
                </c:pt>
                <c:pt idx="109">
                  <c:v>0.45019074712358265</c:v>
                </c:pt>
                <c:pt idx="110">
                  <c:v>0.45019074712358265</c:v>
                </c:pt>
                <c:pt idx="111">
                  <c:v>0.44072958231172077</c:v>
                </c:pt>
                <c:pt idx="112">
                  <c:v>0.43613040497262123</c:v>
                </c:pt>
                <c:pt idx="113">
                  <c:v>0.43613040497262123</c:v>
                </c:pt>
                <c:pt idx="114">
                  <c:v>0.43524342077150918</c:v>
                </c:pt>
                <c:pt idx="115">
                  <c:v>0.41878493615087442</c:v>
                </c:pt>
                <c:pt idx="116">
                  <c:v>0.41875208488416654</c:v>
                </c:pt>
                <c:pt idx="117">
                  <c:v>0.41093348340769731</c:v>
                </c:pt>
                <c:pt idx="118">
                  <c:v>0.40472459399991295</c:v>
                </c:pt>
                <c:pt idx="119">
                  <c:v>0.40462604019978937</c:v>
                </c:pt>
                <c:pt idx="120">
                  <c:v>0.39674173618990449</c:v>
                </c:pt>
                <c:pt idx="121">
                  <c:v>0.39644607478953381</c:v>
                </c:pt>
                <c:pt idx="122">
                  <c:v>0.39644607478953381</c:v>
                </c:pt>
                <c:pt idx="123">
                  <c:v>0.39427789118681544</c:v>
                </c:pt>
                <c:pt idx="124">
                  <c:v>0.38879172964660386</c:v>
                </c:pt>
                <c:pt idx="125">
                  <c:v>0.38839751444610959</c:v>
                </c:pt>
                <c:pt idx="126">
                  <c:v>0.38803615051232321</c:v>
                </c:pt>
                <c:pt idx="127">
                  <c:v>0.38737912517816614</c:v>
                </c:pt>
                <c:pt idx="128">
                  <c:v>0.38737912517816614</c:v>
                </c:pt>
                <c:pt idx="129">
                  <c:v>0.38192581490466238</c:v>
                </c:pt>
                <c:pt idx="130">
                  <c:v>0.38153159970416817</c:v>
                </c:pt>
                <c:pt idx="131">
                  <c:v>0.37489564382918167</c:v>
                </c:pt>
                <c:pt idx="132">
                  <c:v>0.3741072134281932</c:v>
                </c:pt>
                <c:pt idx="133">
                  <c:v>0.37325308049378897</c:v>
                </c:pt>
                <c:pt idx="134">
                  <c:v>0.35863426680879401</c:v>
                </c:pt>
                <c:pt idx="135">
                  <c:v>0.35840430794183903</c:v>
                </c:pt>
                <c:pt idx="136">
                  <c:v>0.35840430794183903</c:v>
                </c:pt>
                <c:pt idx="137">
                  <c:v>0.35833860540842333</c:v>
                </c:pt>
                <c:pt idx="138">
                  <c:v>0.35590761167204216</c:v>
                </c:pt>
                <c:pt idx="139">
                  <c:v>0.35590761167204216</c:v>
                </c:pt>
                <c:pt idx="140">
                  <c:v>0.35104562419927976</c:v>
                </c:pt>
                <c:pt idx="141">
                  <c:v>0.35101277293257194</c:v>
                </c:pt>
                <c:pt idx="142">
                  <c:v>0.34914025073022426</c:v>
                </c:pt>
                <c:pt idx="143">
                  <c:v>0.34105883912009222</c:v>
                </c:pt>
                <c:pt idx="144">
                  <c:v>0.34013900365227229</c:v>
                </c:pt>
                <c:pt idx="145">
                  <c:v>0.33754375358235184</c:v>
                </c:pt>
                <c:pt idx="146">
                  <c:v>0.33521131364609424</c:v>
                </c:pt>
                <c:pt idx="147">
                  <c:v>0.33435718071169002</c:v>
                </c:pt>
                <c:pt idx="148">
                  <c:v>0.32772122483670357</c:v>
                </c:pt>
                <c:pt idx="149">
                  <c:v>0.32108526896171707</c:v>
                </c:pt>
                <c:pt idx="150">
                  <c:v>0.32098671516159349</c:v>
                </c:pt>
                <c:pt idx="151">
                  <c:v>0.31786584482434738</c:v>
                </c:pt>
                <c:pt idx="152">
                  <c:v>0.31231398075072009</c:v>
                </c:pt>
                <c:pt idx="153">
                  <c:v>0.30452823054095873</c:v>
                </c:pt>
                <c:pt idx="154">
                  <c:v>0.2983521923998822</c:v>
                </c:pt>
                <c:pt idx="155">
                  <c:v>0.29161768272477218</c:v>
                </c:pt>
                <c:pt idx="156">
                  <c:v>0.28967945798900879</c:v>
                </c:pt>
                <c:pt idx="157">
                  <c:v>0.28951520165546951</c:v>
                </c:pt>
                <c:pt idx="158">
                  <c:v>0.28951520165546951</c:v>
                </c:pt>
                <c:pt idx="159">
                  <c:v>0.28951520165546951</c:v>
                </c:pt>
                <c:pt idx="160">
                  <c:v>0.28951520165546951</c:v>
                </c:pt>
                <c:pt idx="161">
                  <c:v>0.28951520165546951</c:v>
                </c:pt>
                <c:pt idx="162">
                  <c:v>0.28951520165546951</c:v>
                </c:pt>
                <c:pt idx="163">
                  <c:v>0.28294494831389877</c:v>
                </c:pt>
                <c:pt idx="164">
                  <c:v>0.28179515397912386</c:v>
                </c:pt>
                <c:pt idx="165">
                  <c:v>0.28140093877862965</c:v>
                </c:pt>
                <c:pt idx="166">
                  <c:v>0.28133523624521395</c:v>
                </c:pt>
                <c:pt idx="167">
                  <c:v>0.28061250837764112</c:v>
                </c:pt>
                <c:pt idx="168">
                  <c:v>0.27506064430401383</c:v>
                </c:pt>
                <c:pt idx="169">
                  <c:v>0.27506064430401383</c:v>
                </c:pt>
                <c:pt idx="170">
                  <c:v>0.27506064430401383</c:v>
                </c:pt>
                <c:pt idx="171">
                  <c:v>0.27499494177059813</c:v>
                </c:pt>
                <c:pt idx="172">
                  <c:v>0.27345093223532901</c:v>
                </c:pt>
                <c:pt idx="173">
                  <c:v>0.27239969170067768</c:v>
                </c:pt>
                <c:pt idx="174">
                  <c:v>0.27239969170067768</c:v>
                </c:pt>
                <c:pt idx="175">
                  <c:v>0.26803047322853313</c:v>
                </c:pt>
                <c:pt idx="176">
                  <c:v>0.26803047322853313</c:v>
                </c:pt>
                <c:pt idx="177">
                  <c:v>0.26757055549462316</c:v>
                </c:pt>
                <c:pt idx="178">
                  <c:v>0.26599369469264617</c:v>
                </c:pt>
                <c:pt idx="179">
                  <c:v>0.25081640947361772</c:v>
                </c:pt>
                <c:pt idx="180">
                  <c:v>0.28304350211402235</c:v>
                </c:pt>
                <c:pt idx="181">
                  <c:v>0.23741309265681332</c:v>
                </c:pt>
                <c:pt idx="182">
                  <c:v>0.2273934563109179</c:v>
                </c:pt>
                <c:pt idx="183">
                  <c:v>0.22075750043593145</c:v>
                </c:pt>
                <c:pt idx="184">
                  <c:v>0.22052754156897647</c:v>
                </c:pt>
                <c:pt idx="185">
                  <c:v>0.21376018062715862</c:v>
                </c:pt>
                <c:pt idx="186">
                  <c:v>0.20758414248608204</c:v>
                </c:pt>
                <c:pt idx="187">
                  <c:v>0.20718992728558783</c:v>
                </c:pt>
                <c:pt idx="188">
                  <c:v>0.19040292999787445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E5-4FF3-BEEC-D3D22B61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5176"/>
        <c:axId val="1"/>
      </c:scatterChart>
      <c:valAx>
        <c:axId val="716835176"/>
        <c:scaling>
          <c:orientation val="minMax"/>
          <c:max val="10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25806451612903"/>
              <c:y val="0.91793313069908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9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419354838709678E-2"/>
          <c:y val="0.90273556231003038"/>
          <c:w val="0.819354838709677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Lac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4">
                  <c:v>-3.1129999995755497E-2</c:v>
                </c:pt>
                <c:pt idx="5">
                  <c:v>-6.8899999998393469E-2</c:v>
                </c:pt>
                <c:pt idx="6">
                  <c:v>-0.14892999999574386</c:v>
                </c:pt>
                <c:pt idx="13">
                  <c:v>-1.74349999979313E-2</c:v>
                </c:pt>
                <c:pt idx="14">
                  <c:v>-2.7849999994941754E-2</c:v>
                </c:pt>
                <c:pt idx="15">
                  <c:v>8.9299999999639113E-3</c:v>
                </c:pt>
                <c:pt idx="18">
                  <c:v>-5.8299999946029857E-3</c:v>
                </c:pt>
                <c:pt idx="21">
                  <c:v>-4.2449999964446761E-3</c:v>
                </c:pt>
                <c:pt idx="23">
                  <c:v>0</c:v>
                </c:pt>
                <c:pt idx="24">
                  <c:v>1.4000000002852175E-2</c:v>
                </c:pt>
                <c:pt idx="26">
                  <c:v>2.7750000008381903E-3</c:v>
                </c:pt>
                <c:pt idx="27">
                  <c:v>-9.0199999904143624E-3</c:v>
                </c:pt>
                <c:pt idx="36">
                  <c:v>3.2854999997653067E-2</c:v>
                </c:pt>
                <c:pt idx="38">
                  <c:v>5.8915000001434237E-2</c:v>
                </c:pt>
                <c:pt idx="40">
                  <c:v>5.1599999998870771E-2</c:v>
                </c:pt>
                <c:pt idx="41">
                  <c:v>2.2264999999606516E-2</c:v>
                </c:pt>
                <c:pt idx="42">
                  <c:v>2.6150000005145557E-2</c:v>
                </c:pt>
                <c:pt idx="43">
                  <c:v>3.4384999999019783E-2</c:v>
                </c:pt>
                <c:pt idx="45">
                  <c:v>4.874000000563683E-2</c:v>
                </c:pt>
                <c:pt idx="46">
                  <c:v>7.9449999975622632E-3</c:v>
                </c:pt>
                <c:pt idx="59">
                  <c:v>-1.5549999996437691E-2</c:v>
                </c:pt>
                <c:pt idx="62">
                  <c:v>0.11605499999859603</c:v>
                </c:pt>
                <c:pt idx="63">
                  <c:v>-5.2014999993843958E-2</c:v>
                </c:pt>
                <c:pt idx="64">
                  <c:v>1.5149999999266583E-2</c:v>
                </c:pt>
                <c:pt idx="67">
                  <c:v>4.678500000591157E-2</c:v>
                </c:pt>
                <c:pt idx="68">
                  <c:v>-2.6324999998905696E-2</c:v>
                </c:pt>
                <c:pt idx="70">
                  <c:v>7.9300000004877802E-2</c:v>
                </c:pt>
                <c:pt idx="72">
                  <c:v>0.11800500000390457</c:v>
                </c:pt>
                <c:pt idx="77">
                  <c:v>8.4365000002435409E-2</c:v>
                </c:pt>
                <c:pt idx="78">
                  <c:v>8.8370000004942995E-2</c:v>
                </c:pt>
                <c:pt idx="80">
                  <c:v>0.10122500000579748</c:v>
                </c:pt>
                <c:pt idx="81">
                  <c:v>9.2889999999897555E-2</c:v>
                </c:pt>
                <c:pt idx="83">
                  <c:v>8.0470000008062925E-2</c:v>
                </c:pt>
                <c:pt idx="84">
                  <c:v>9.5470000007480849E-2</c:v>
                </c:pt>
                <c:pt idx="85">
                  <c:v>9.6470000004046597E-2</c:v>
                </c:pt>
                <c:pt idx="86">
                  <c:v>7.8905000002123415E-2</c:v>
                </c:pt>
                <c:pt idx="87">
                  <c:v>8.7905000007594936E-2</c:v>
                </c:pt>
                <c:pt idx="88">
                  <c:v>9.7905000002356246E-2</c:v>
                </c:pt>
                <c:pt idx="94">
                  <c:v>4.7070000000530854E-2</c:v>
                </c:pt>
                <c:pt idx="95">
                  <c:v>8.8069999997969717E-2</c:v>
                </c:pt>
                <c:pt idx="96">
                  <c:v>9.6069999999599531E-2</c:v>
                </c:pt>
                <c:pt idx="97">
                  <c:v>9.8070000000006985E-2</c:v>
                </c:pt>
                <c:pt idx="98">
                  <c:v>9.8070000000006985E-2</c:v>
                </c:pt>
                <c:pt idx="99">
                  <c:v>9.8070000000006985E-2</c:v>
                </c:pt>
                <c:pt idx="100">
                  <c:v>0.10306999999738764</c:v>
                </c:pt>
                <c:pt idx="101">
                  <c:v>0.1060700000016368</c:v>
                </c:pt>
                <c:pt idx="102">
                  <c:v>8.443999999872176E-2</c:v>
                </c:pt>
                <c:pt idx="104">
                  <c:v>0.10254000000713859</c:v>
                </c:pt>
                <c:pt idx="105">
                  <c:v>0.10354000000370434</c:v>
                </c:pt>
                <c:pt idx="106">
                  <c:v>0.10354000000370434</c:v>
                </c:pt>
                <c:pt idx="107">
                  <c:v>0.10354000000370434</c:v>
                </c:pt>
                <c:pt idx="108">
                  <c:v>0.10354000000370434</c:v>
                </c:pt>
                <c:pt idx="109">
                  <c:v>0.10654000000795349</c:v>
                </c:pt>
                <c:pt idx="110">
                  <c:v>0.10754000000451924</c:v>
                </c:pt>
                <c:pt idx="111">
                  <c:v>0.11506000000372296</c:v>
                </c:pt>
                <c:pt idx="112">
                  <c:v>9.7410000002128072E-2</c:v>
                </c:pt>
                <c:pt idx="113">
                  <c:v>0.10941000000457279</c:v>
                </c:pt>
                <c:pt idx="115">
                  <c:v>0.11273000000073807</c:v>
                </c:pt>
                <c:pt idx="118">
                  <c:v>0.1179000000047381</c:v>
                </c:pt>
                <c:pt idx="121">
                  <c:v>0.13612999999895692</c:v>
                </c:pt>
                <c:pt idx="122">
                  <c:v>0.13963000000512693</c:v>
                </c:pt>
                <c:pt idx="123">
                  <c:v>0.12169499999436084</c:v>
                </c:pt>
                <c:pt idx="126">
                  <c:v>0.12207000000489643</c:v>
                </c:pt>
                <c:pt idx="127">
                  <c:v>0.12342000000353437</c:v>
                </c:pt>
                <c:pt idx="128">
                  <c:v>0.12402000000292901</c:v>
                </c:pt>
                <c:pt idx="129">
                  <c:v>0.12753499999962514</c:v>
                </c:pt>
                <c:pt idx="130">
                  <c:v>0.12526500000240048</c:v>
                </c:pt>
                <c:pt idx="131">
                  <c:v>0.12767000000167172</c:v>
                </c:pt>
                <c:pt idx="132">
                  <c:v>0.13242999999783933</c:v>
                </c:pt>
                <c:pt idx="133">
                  <c:v>0.14879500000097323</c:v>
                </c:pt>
                <c:pt idx="135">
                  <c:v>0.13992499999585561</c:v>
                </c:pt>
                <c:pt idx="136">
                  <c:v>0.1404949999996461</c:v>
                </c:pt>
                <c:pt idx="137">
                  <c:v>0.134330000000773</c:v>
                </c:pt>
                <c:pt idx="138">
                  <c:v>0.13641500000085216</c:v>
                </c:pt>
                <c:pt idx="139">
                  <c:v>0.13641500000085216</c:v>
                </c:pt>
                <c:pt idx="140">
                  <c:v>0.13758500000403728</c:v>
                </c:pt>
                <c:pt idx="142">
                  <c:v>0.13823000000411412</c:v>
                </c:pt>
                <c:pt idx="143">
                  <c:v>0.14044500000454718</c:v>
                </c:pt>
                <c:pt idx="144">
                  <c:v>0.14161500000773231</c:v>
                </c:pt>
                <c:pt idx="146">
                  <c:v>0.1437900000018999</c:v>
                </c:pt>
                <c:pt idx="147">
                  <c:v>0.14575500000501052</c:v>
                </c:pt>
                <c:pt idx="148">
                  <c:v>0.14686000000074273</c:v>
                </c:pt>
                <c:pt idx="149">
                  <c:v>0.14836500000819797</c:v>
                </c:pt>
                <c:pt idx="151">
                  <c:v>0.1505100000067614</c:v>
                </c:pt>
                <c:pt idx="153">
                  <c:v>0.15662500000325963</c:v>
                </c:pt>
                <c:pt idx="154">
                  <c:v>0.15849500000331318</c:v>
                </c:pt>
                <c:pt idx="156">
                  <c:v>0.16215500000544125</c:v>
                </c:pt>
                <c:pt idx="164">
                  <c:v>0.16445500000554603</c:v>
                </c:pt>
                <c:pt idx="165">
                  <c:v>0.16468500000337372</c:v>
                </c:pt>
                <c:pt idx="166">
                  <c:v>0.16229000000021188</c:v>
                </c:pt>
                <c:pt idx="167">
                  <c:v>0.16534500000125263</c:v>
                </c:pt>
                <c:pt idx="172">
                  <c:v>0.16548999999940861</c:v>
                </c:pt>
                <c:pt idx="173">
                  <c:v>0.16814999999769498</c:v>
                </c:pt>
                <c:pt idx="174">
                  <c:v>0.16827999999804888</c:v>
                </c:pt>
                <c:pt idx="178">
                  <c:v>0.25945750000391854</c:v>
                </c:pt>
                <c:pt idx="180">
                  <c:v>0.16316000000369968</c:v>
                </c:pt>
                <c:pt idx="181">
                  <c:v>0.22433250000176486</c:v>
                </c:pt>
                <c:pt idx="182">
                  <c:v>0.18462500000168802</c:v>
                </c:pt>
                <c:pt idx="183">
                  <c:v>0.18759000000136439</c:v>
                </c:pt>
                <c:pt idx="185">
                  <c:v>0.19533249999949476</c:v>
                </c:pt>
                <c:pt idx="186">
                  <c:v>0.18690250000508968</c:v>
                </c:pt>
                <c:pt idx="187">
                  <c:v>0.19483250000484986</c:v>
                </c:pt>
                <c:pt idx="188">
                  <c:v>0.19951000000583008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F-4705-ADE5-67E2EB36EF15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-8.2279721395932787E-2</c:v>
                </c:pt>
                <c:pt idx="1">
                  <c:v>-7.029517724545252E-2</c:v>
                </c:pt>
                <c:pt idx="2">
                  <c:v>-5.9018691502112225E-2</c:v>
                </c:pt>
                <c:pt idx="3">
                  <c:v>-5.260682925967803E-2</c:v>
                </c:pt>
                <c:pt idx="4">
                  <c:v>-4.9905717558366286E-2</c:v>
                </c:pt>
                <c:pt idx="5">
                  <c:v>-4.9748371245668513E-2</c:v>
                </c:pt>
                <c:pt idx="6">
                  <c:v>-4.3611865050455417E-2</c:v>
                </c:pt>
                <c:pt idx="7">
                  <c:v>-4.1186109396364773E-2</c:v>
                </c:pt>
                <c:pt idx="8">
                  <c:v>-4.0845192385519605E-2</c:v>
                </c:pt>
                <c:pt idx="9">
                  <c:v>-3.7750714902463428E-2</c:v>
                </c:pt>
                <c:pt idx="10">
                  <c:v>-3.7724490517013799E-2</c:v>
                </c:pt>
                <c:pt idx="11">
                  <c:v>-3.740979789161826E-2</c:v>
                </c:pt>
                <c:pt idx="12">
                  <c:v>-3.7252451578920487E-2</c:v>
                </c:pt>
                <c:pt idx="13">
                  <c:v>-3.4721798383031327E-2</c:v>
                </c:pt>
                <c:pt idx="14">
                  <c:v>-3.3751496121395066E-2</c:v>
                </c:pt>
                <c:pt idx="15">
                  <c:v>-2.5464590319312429E-2</c:v>
                </c:pt>
                <c:pt idx="16">
                  <c:v>-1.9078952462327867E-2</c:v>
                </c:pt>
                <c:pt idx="17">
                  <c:v>-1.6928552855458322E-2</c:v>
                </c:pt>
                <c:pt idx="18">
                  <c:v>-1.686299189183425E-2</c:v>
                </c:pt>
                <c:pt idx="19">
                  <c:v>-1.6089372521070205E-2</c:v>
                </c:pt>
                <c:pt idx="20">
                  <c:v>-1.6089372521070205E-2</c:v>
                </c:pt>
                <c:pt idx="21">
                  <c:v>-1.5892689630197993E-2</c:v>
                </c:pt>
                <c:pt idx="22">
                  <c:v>-1.393897291420066E-2</c:v>
                </c:pt>
                <c:pt idx="23">
                  <c:v>-1.3558719325181046E-2</c:v>
                </c:pt>
                <c:pt idx="24">
                  <c:v>-1.3558719325181046E-2</c:v>
                </c:pt>
                <c:pt idx="25">
                  <c:v>-1.3099792579812546E-2</c:v>
                </c:pt>
                <c:pt idx="26">
                  <c:v>-9.4939395804886119E-3</c:v>
                </c:pt>
                <c:pt idx="27">
                  <c:v>-9.467715195038983E-3</c:v>
                </c:pt>
                <c:pt idx="28">
                  <c:v>-9.3497054605156549E-3</c:v>
                </c:pt>
                <c:pt idx="29">
                  <c:v>-8.4843007406779115E-3</c:v>
                </c:pt>
                <c:pt idx="30">
                  <c:v>-7.4877740935920247E-3</c:v>
                </c:pt>
                <c:pt idx="31">
                  <c:v>-7.3304277808942534E-3</c:v>
                </c:pt>
                <c:pt idx="32">
                  <c:v>-6.5436962174053948E-3</c:v>
                </c:pt>
                <c:pt idx="33">
                  <c:v>-2.3477945454648194E-3</c:v>
                </c:pt>
                <c:pt idx="34">
                  <c:v>7.8534913944407064E-3</c:v>
                </c:pt>
                <c:pt idx="35">
                  <c:v>1.0843071335698368E-2</c:v>
                </c:pt>
                <c:pt idx="36">
                  <c:v>1.0856183528423182E-2</c:v>
                </c:pt>
                <c:pt idx="37">
                  <c:v>1.115776396109391E-2</c:v>
                </c:pt>
                <c:pt idx="38">
                  <c:v>1.4317802407774156E-2</c:v>
                </c:pt>
                <c:pt idx="39">
                  <c:v>1.7897431021648459E-2</c:v>
                </c:pt>
                <c:pt idx="40">
                  <c:v>2.1057469468328704E-2</c:v>
                </c:pt>
                <c:pt idx="41">
                  <c:v>2.139838647917388E-2</c:v>
                </c:pt>
                <c:pt idx="42">
                  <c:v>2.289317644980271E-2</c:v>
                </c:pt>
                <c:pt idx="43">
                  <c:v>2.3076747147950112E-2</c:v>
                </c:pt>
                <c:pt idx="44">
                  <c:v>2.337832758062084E-2</c:v>
                </c:pt>
                <c:pt idx="45">
                  <c:v>2.3889703096888593E-2</c:v>
                </c:pt>
                <c:pt idx="46">
                  <c:v>2.3915927482338221E-2</c:v>
                </c:pt>
                <c:pt idx="47">
                  <c:v>2.4348629842257094E-2</c:v>
                </c:pt>
                <c:pt idx="48">
                  <c:v>2.6341683136428873E-2</c:v>
                </c:pt>
                <c:pt idx="49">
                  <c:v>2.94886093903843E-2</c:v>
                </c:pt>
                <c:pt idx="50">
                  <c:v>3.100962374646276E-2</c:v>
                </c:pt>
                <c:pt idx="51">
                  <c:v>3.1166970059160533E-2</c:v>
                </c:pt>
                <c:pt idx="52">
                  <c:v>3.197992600809902E-2</c:v>
                </c:pt>
                <c:pt idx="53">
                  <c:v>3.2137272320796793E-2</c:v>
                </c:pt>
                <c:pt idx="54">
                  <c:v>3.2478189331641961E-2</c:v>
                </c:pt>
                <c:pt idx="55">
                  <c:v>3.3422267207828593E-2</c:v>
                </c:pt>
                <c:pt idx="56">
                  <c:v>3.5625115585597396E-2</c:v>
                </c:pt>
                <c:pt idx="57">
                  <c:v>3.680521293083068E-2</c:v>
                </c:pt>
                <c:pt idx="58">
                  <c:v>3.8719593068653566E-2</c:v>
                </c:pt>
                <c:pt idx="59">
                  <c:v>4.1250246264542725E-2</c:v>
                </c:pt>
                <c:pt idx="60">
                  <c:v>4.1551826697213461E-2</c:v>
                </c:pt>
                <c:pt idx="61">
                  <c:v>4.1709173009911227E-2</c:v>
                </c:pt>
                <c:pt idx="62">
                  <c:v>4.3374421485962648E-2</c:v>
                </c:pt>
                <c:pt idx="63">
                  <c:v>4.7203181761608419E-2</c:v>
                </c:pt>
                <c:pt idx="64">
                  <c:v>5.0166537317416451E-2</c:v>
                </c:pt>
                <c:pt idx="65">
                  <c:v>5.0310771437389407E-2</c:v>
                </c:pt>
                <c:pt idx="66">
                  <c:v>5.642105324715288E-2</c:v>
                </c:pt>
                <c:pt idx="67">
                  <c:v>6.1888837613400444E-2</c:v>
                </c:pt>
                <c:pt idx="68">
                  <c:v>6.8654729059404618E-2</c:v>
                </c:pt>
                <c:pt idx="69">
                  <c:v>7.1473850495239688E-2</c:v>
                </c:pt>
                <c:pt idx="70">
                  <c:v>7.1932777240608189E-2</c:v>
                </c:pt>
                <c:pt idx="71">
                  <c:v>7.1945889433333007E-2</c:v>
                </c:pt>
                <c:pt idx="72">
                  <c:v>7.4581440171020683E-2</c:v>
                </c:pt>
                <c:pt idx="73">
                  <c:v>7.5250161999986215E-2</c:v>
                </c:pt>
                <c:pt idx="74">
                  <c:v>7.7584132305003148E-2</c:v>
                </c:pt>
                <c:pt idx="75">
                  <c:v>7.8187293170344618E-2</c:v>
                </c:pt>
                <c:pt idx="76">
                  <c:v>7.868555649388756E-2</c:v>
                </c:pt>
                <c:pt idx="77">
                  <c:v>7.9616522177349366E-2</c:v>
                </c:pt>
                <c:pt idx="78">
                  <c:v>8.3838648234739577E-2</c:v>
                </c:pt>
                <c:pt idx="79">
                  <c:v>8.7129808608667966E-2</c:v>
                </c:pt>
                <c:pt idx="80">
                  <c:v>8.7274042728640921E-2</c:v>
                </c:pt>
                <c:pt idx="81">
                  <c:v>8.761495973948609E-2</c:v>
                </c:pt>
                <c:pt idx="82">
                  <c:v>8.930643260098714E-2</c:v>
                </c:pt>
                <c:pt idx="83">
                  <c:v>8.9608013033657868E-2</c:v>
                </c:pt>
                <c:pt idx="84">
                  <c:v>8.9608013033657868E-2</c:v>
                </c:pt>
                <c:pt idx="85">
                  <c:v>8.9608013033657868E-2</c:v>
                </c:pt>
                <c:pt idx="86">
                  <c:v>8.9791583731805263E-2</c:v>
                </c:pt>
                <c:pt idx="87">
                  <c:v>8.9791583731805263E-2</c:v>
                </c:pt>
                <c:pt idx="88">
                  <c:v>8.9791583731805263E-2</c:v>
                </c:pt>
                <c:pt idx="89">
                  <c:v>8.9935817851778219E-2</c:v>
                </c:pt>
                <c:pt idx="90">
                  <c:v>9.0119388549925628E-2</c:v>
                </c:pt>
                <c:pt idx="91">
                  <c:v>9.0119388549925628E-2</c:v>
                </c:pt>
                <c:pt idx="92">
                  <c:v>9.0276734862623401E-2</c:v>
                </c:pt>
                <c:pt idx="93">
                  <c:v>9.0276734862623401E-2</c:v>
                </c:pt>
                <c:pt idx="94">
                  <c:v>9.2754939287613303E-2</c:v>
                </c:pt>
                <c:pt idx="95">
                  <c:v>9.2754939287613303E-2</c:v>
                </c:pt>
                <c:pt idx="96">
                  <c:v>9.2754939287613303E-2</c:v>
                </c:pt>
                <c:pt idx="97">
                  <c:v>9.2754939287613303E-2</c:v>
                </c:pt>
                <c:pt idx="98">
                  <c:v>9.2754939287613303E-2</c:v>
                </c:pt>
                <c:pt idx="99">
                  <c:v>9.2754939287613303E-2</c:v>
                </c:pt>
                <c:pt idx="100">
                  <c:v>9.2754939287613303E-2</c:v>
                </c:pt>
                <c:pt idx="101">
                  <c:v>9.2754939287613303E-2</c:v>
                </c:pt>
                <c:pt idx="102">
                  <c:v>9.5744519228870964E-2</c:v>
                </c:pt>
                <c:pt idx="103">
                  <c:v>9.5914977734293541E-2</c:v>
                </c:pt>
                <c:pt idx="104">
                  <c:v>0.10151388402778926</c:v>
                </c:pt>
                <c:pt idx="105">
                  <c:v>0.10151388402778926</c:v>
                </c:pt>
                <c:pt idx="106">
                  <c:v>0.10151388402778926</c:v>
                </c:pt>
                <c:pt idx="107">
                  <c:v>0.10151388402778926</c:v>
                </c:pt>
                <c:pt idx="108">
                  <c:v>0.10151388402778926</c:v>
                </c:pt>
                <c:pt idx="109">
                  <c:v>0.10151388402778926</c:v>
                </c:pt>
                <c:pt idx="110">
                  <c:v>0.10151388402778926</c:v>
                </c:pt>
                <c:pt idx="111">
                  <c:v>0.10529019553253577</c:v>
                </c:pt>
                <c:pt idx="112">
                  <c:v>0.10712590251400977</c:v>
                </c:pt>
                <c:pt idx="113">
                  <c:v>0.10712590251400977</c:v>
                </c:pt>
                <c:pt idx="114">
                  <c:v>0.10747993171757976</c:v>
                </c:pt>
                <c:pt idx="115">
                  <c:v>0.11404914027271174</c:v>
                </c:pt>
                <c:pt idx="116">
                  <c:v>0.11406225246543653</c:v>
                </c:pt>
                <c:pt idx="117">
                  <c:v>0.11718295433394235</c:v>
                </c:pt>
                <c:pt idx="118">
                  <c:v>0.11966115875893224</c:v>
                </c:pt>
                <c:pt idx="119">
                  <c:v>0.11970049533710669</c:v>
                </c:pt>
                <c:pt idx="120">
                  <c:v>0.12284742159106213</c:v>
                </c:pt>
                <c:pt idx="121">
                  <c:v>0.12296543132558543</c:v>
                </c:pt>
                <c:pt idx="122">
                  <c:v>0.12296543132558543</c:v>
                </c:pt>
                <c:pt idx="123">
                  <c:v>0.12383083604542319</c:v>
                </c:pt>
                <c:pt idx="124">
                  <c:v>0.12602057223046717</c:v>
                </c:pt>
                <c:pt idx="125">
                  <c:v>0.12617791854316496</c:v>
                </c:pt>
                <c:pt idx="126">
                  <c:v>0.1263221526631379</c:v>
                </c:pt>
                <c:pt idx="127">
                  <c:v>0.1265843965176342</c:v>
                </c:pt>
                <c:pt idx="128">
                  <c:v>0.1265843965176342</c:v>
                </c:pt>
                <c:pt idx="129">
                  <c:v>0.12876102050995336</c:v>
                </c:pt>
                <c:pt idx="130">
                  <c:v>0.12891836682265115</c:v>
                </c:pt>
                <c:pt idx="131">
                  <c:v>0.13156702975306364</c:v>
                </c:pt>
                <c:pt idx="132">
                  <c:v>0.13188172237845916</c:v>
                </c:pt>
                <c:pt idx="133">
                  <c:v>0.13222263938930434</c:v>
                </c:pt>
                <c:pt idx="134">
                  <c:v>0.1380575651518467</c:v>
                </c:pt>
                <c:pt idx="135">
                  <c:v>0.13814935050092039</c:v>
                </c:pt>
                <c:pt idx="136">
                  <c:v>0.13814935050092039</c:v>
                </c:pt>
                <c:pt idx="137">
                  <c:v>0.13817557488637003</c:v>
                </c:pt>
                <c:pt idx="138">
                  <c:v>0.1391458771480063</c:v>
                </c:pt>
                <c:pt idx="139">
                  <c:v>0.1391458771480063</c:v>
                </c:pt>
                <c:pt idx="140">
                  <c:v>0.1410864816712788</c:v>
                </c:pt>
                <c:pt idx="141">
                  <c:v>0.14109959386400361</c:v>
                </c:pt>
                <c:pt idx="142">
                  <c:v>0.14184698884931804</c:v>
                </c:pt>
                <c:pt idx="143">
                  <c:v>0.14507258825962235</c:v>
                </c:pt>
                <c:pt idx="144">
                  <c:v>0.14543972965591714</c:v>
                </c:pt>
                <c:pt idx="145">
                  <c:v>0.14647559288117748</c:v>
                </c:pt>
                <c:pt idx="146">
                  <c:v>0.1474065585646393</c:v>
                </c:pt>
                <c:pt idx="147">
                  <c:v>0.14774747557548448</c:v>
                </c:pt>
                <c:pt idx="148">
                  <c:v>0.15039613850589698</c:v>
                </c:pt>
                <c:pt idx="149">
                  <c:v>0.15304480143630944</c:v>
                </c:pt>
                <c:pt idx="150">
                  <c:v>0.15308413801448389</c:v>
                </c:pt>
                <c:pt idx="151">
                  <c:v>0.15432979632334126</c:v>
                </c:pt>
                <c:pt idx="152">
                  <c:v>0.15654575689383488</c:v>
                </c:pt>
                <c:pt idx="153">
                  <c:v>0.15965334656961586</c:v>
                </c:pt>
                <c:pt idx="154">
                  <c:v>0.16211843880188095</c:v>
                </c:pt>
                <c:pt idx="155">
                  <c:v>0.16480643831046787</c:v>
                </c:pt>
                <c:pt idx="156">
                  <c:v>0.16558005768123193</c:v>
                </c:pt>
                <c:pt idx="157">
                  <c:v>0.165645618644856</c:v>
                </c:pt>
                <c:pt idx="158">
                  <c:v>0.165645618644856</c:v>
                </c:pt>
                <c:pt idx="159">
                  <c:v>0.165645618644856</c:v>
                </c:pt>
                <c:pt idx="160">
                  <c:v>0.165645618644856</c:v>
                </c:pt>
                <c:pt idx="161">
                  <c:v>0.165645618644856</c:v>
                </c:pt>
                <c:pt idx="162">
                  <c:v>0.165645618644856</c:v>
                </c:pt>
                <c:pt idx="163">
                  <c:v>0.16826805718981885</c:v>
                </c:pt>
                <c:pt idx="164">
                  <c:v>0.16872698393518734</c:v>
                </c:pt>
                <c:pt idx="165">
                  <c:v>0.16888433024788513</c:v>
                </c:pt>
                <c:pt idx="166">
                  <c:v>0.16891055463333476</c:v>
                </c:pt>
                <c:pt idx="167">
                  <c:v>0.16919902287328067</c:v>
                </c:pt>
                <c:pt idx="168">
                  <c:v>0.17141498344377429</c:v>
                </c:pt>
                <c:pt idx="169">
                  <c:v>0.17141498344377429</c:v>
                </c:pt>
                <c:pt idx="170">
                  <c:v>0.17141498344377429</c:v>
                </c:pt>
                <c:pt idx="171">
                  <c:v>0.17144120782922392</c:v>
                </c:pt>
                <c:pt idx="172">
                  <c:v>0.1720574808872902</c:v>
                </c:pt>
                <c:pt idx="173">
                  <c:v>0.17247707105448423</c:v>
                </c:pt>
                <c:pt idx="174">
                  <c:v>0.17247707105448423</c:v>
                </c:pt>
                <c:pt idx="175">
                  <c:v>0.17422099268688454</c:v>
                </c:pt>
                <c:pt idx="176">
                  <c:v>0.17422099268688454</c:v>
                </c:pt>
                <c:pt idx="177">
                  <c:v>0.17440456338503194</c:v>
                </c:pt>
                <c:pt idx="178">
                  <c:v>0.17503394863582303</c:v>
                </c:pt>
                <c:pt idx="179">
                  <c:v>0.18109178167468723</c:v>
                </c:pt>
                <c:pt idx="180">
                  <c:v>0.1682287206116444</c:v>
                </c:pt>
                <c:pt idx="181">
                  <c:v>0.18644155630641146</c:v>
                </c:pt>
                <c:pt idx="182">
                  <c:v>0.19044077508747984</c:v>
                </c:pt>
                <c:pt idx="183">
                  <c:v>0.19308943801789233</c:v>
                </c:pt>
                <c:pt idx="184">
                  <c:v>0.19318122336696603</c:v>
                </c:pt>
                <c:pt idx="185">
                  <c:v>0.19588233506827776</c:v>
                </c:pt>
                <c:pt idx="186">
                  <c:v>0.19834742730054286</c:v>
                </c:pt>
                <c:pt idx="187">
                  <c:v>0.19850477361324062</c:v>
                </c:pt>
                <c:pt idx="188">
                  <c:v>0.20520510409562073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F-4705-ADE5-67E2EB36EF15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1">
                  <c:v>0.75998250000338885</c:v>
                </c:pt>
                <c:pt idx="3">
                  <c:v>-0.71224499999516411</c:v>
                </c:pt>
                <c:pt idx="9">
                  <c:v>0.78638750000391155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F-4705-ADE5-67E2EB36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5832"/>
        <c:axId val="1"/>
      </c:scatterChart>
      <c:valAx>
        <c:axId val="71683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4076917620222"/>
          <c:y val="0.92073298764483702"/>
          <c:w val="0.4345118710473040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87755887033529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0.52029749999928754</c:v>
                </c:pt>
                <c:pt idx="2">
                  <c:v>0.71313250000093831</c:v>
                </c:pt>
                <c:pt idx="7">
                  <c:v>0.66253250000227126</c:v>
                </c:pt>
                <c:pt idx="8">
                  <c:v>0.61919750000379281</c:v>
                </c:pt>
                <c:pt idx="10">
                  <c:v>0.69559250000020256</c:v>
                </c:pt>
                <c:pt idx="11">
                  <c:v>0.72605250000196975</c:v>
                </c:pt>
                <c:pt idx="12">
                  <c:v>0.73828250000224216</c:v>
                </c:pt>
                <c:pt idx="16">
                  <c:v>0.70734749999974156</c:v>
                </c:pt>
                <c:pt idx="17">
                  <c:v>0.6861575000002631</c:v>
                </c:pt>
                <c:pt idx="19">
                  <c:v>0.66471750000346219</c:v>
                </c:pt>
                <c:pt idx="20">
                  <c:v>0.70271750000392785</c:v>
                </c:pt>
                <c:pt idx="22">
                  <c:v>0.71052750000671949</c:v>
                </c:pt>
                <c:pt idx="25">
                  <c:v>0.6390875000070082</c:v>
                </c:pt>
                <c:pt idx="28">
                  <c:v>0.6714025000037509</c:v>
                </c:pt>
                <c:pt idx="29">
                  <c:v>0.67216750000807224</c:v>
                </c:pt>
                <c:pt idx="30">
                  <c:v>0.63995750000322005</c:v>
                </c:pt>
                <c:pt idx="31">
                  <c:v>0.68718750000698492</c:v>
                </c:pt>
                <c:pt idx="32">
                  <c:v>0.67833750000136206</c:v>
                </c:pt>
                <c:pt idx="33">
                  <c:v>0.60313750000204891</c:v>
                </c:pt>
                <c:pt idx="34">
                  <c:v>0.62188250000326661</c:v>
                </c:pt>
                <c:pt idx="35">
                  <c:v>0.62625249999837251</c:v>
                </c:pt>
                <c:pt idx="37">
                  <c:v>0.67171249999955762</c:v>
                </c:pt>
                <c:pt idx="39">
                  <c:v>0.67739750000328058</c:v>
                </c:pt>
                <c:pt idx="44">
                  <c:v>0.65824250000150641</c:v>
                </c:pt>
                <c:pt idx="47">
                  <c:v>0.63182750000851229</c:v>
                </c:pt>
                <c:pt idx="48">
                  <c:v>0.73540750000393018</c:v>
                </c:pt>
                <c:pt idx="49">
                  <c:v>0.625007500006177</c:v>
                </c:pt>
                <c:pt idx="50">
                  <c:v>0.57689750000281492</c:v>
                </c:pt>
                <c:pt idx="51">
                  <c:v>0.61112750000029337</c:v>
                </c:pt>
                <c:pt idx="52">
                  <c:v>0.62948250000044936</c:v>
                </c:pt>
                <c:pt idx="53">
                  <c:v>0.58471250000002328</c:v>
                </c:pt>
                <c:pt idx="54">
                  <c:v>0.56237750000582309</c:v>
                </c:pt>
                <c:pt idx="55">
                  <c:v>0.70375750000675907</c:v>
                </c:pt>
                <c:pt idx="56">
                  <c:v>0.49497749999864027</c:v>
                </c:pt>
                <c:pt idx="57">
                  <c:v>0.57520250000379747</c:v>
                </c:pt>
                <c:pt idx="58">
                  <c:v>0.63316750000376487</c:v>
                </c:pt>
                <c:pt idx="60">
                  <c:v>0.60030750000441913</c:v>
                </c:pt>
                <c:pt idx="61">
                  <c:v>0.64353750000009313</c:v>
                </c:pt>
                <c:pt idx="65">
                  <c:v>0.61277749999862863</c:v>
                </c:pt>
                <c:pt idx="66">
                  <c:v>0.58154250000370666</c:v>
                </c:pt>
                <c:pt idx="69">
                  <c:v>0.50821250000444707</c:v>
                </c:pt>
                <c:pt idx="71">
                  <c:v>0.56990249999944353</c:v>
                </c:pt>
                <c:pt idx="73">
                  <c:v>0.42373250000673579</c:v>
                </c:pt>
                <c:pt idx="74">
                  <c:v>0.44497749999572989</c:v>
                </c:pt>
                <c:pt idx="75">
                  <c:v>0.60869250000541797</c:v>
                </c:pt>
                <c:pt idx="76">
                  <c:v>0.5795875000039814</c:v>
                </c:pt>
                <c:pt idx="79">
                  <c:v>0.51459750000503846</c:v>
                </c:pt>
                <c:pt idx="82">
                  <c:v>0.52561250000144355</c:v>
                </c:pt>
                <c:pt idx="89">
                  <c:v>0.48203249999642139</c:v>
                </c:pt>
                <c:pt idx="90">
                  <c:v>0.51796750000357861</c:v>
                </c:pt>
                <c:pt idx="91">
                  <c:v>0.52996749999874737</c:v>
                </c:pt>
                <c:pt idx="92">
                  <c:v>0.48119750000478234</c:v>
                </c:pt>
                <c:pt idx="93">
                  <c:v>0.51619750000099884</c:v>
                </c:pt>
                <c:pt idx="103">
                  <c:v>0.39727250000578351</c:v>
                </c:pt>
                <c:pt idx="114">
                  <c:v>0.47067750000132946</c:v>
                </c:pt>
                <c:pt idx="116">
                  <c:v>0.42973250000068219</c:v>
                </c:pt>
                <c:pt idx="117">
                  <c:v>0.41902750000008382</c:v>
                </c:pt>
                <c:pt idx="119">
                  <c:v>0.41290750000189291</c:v>
                </c:pt>
                <c:pt idx="120">
                  <c:v>0.39180749999650288</c:v>
                </c:pt>
                <c:pt idx="124">
                  <c:v>0.39411250000557629</c:v>
                </c:pt>
                <c:pt idx="125">
                  <c:v>0.3972425000029034</c:v>
                </c:pt>
                <c:pt idx="134">
                  <c:v>0.3601074999969569</c:v>
                </c:pt>
                <c:pt idx="141">
                  <c:v>0.35148749999643769</c:v>
                </c:pt>
                <c:pt idx="145">
                  <c:v>0.33601249999628635</c:v>
                </c:pt>
                <c:pt idx="150">
                  <c:v>0.32067249999818159</c:v>
                </c:pt>
                <c:pt idx="152">
                  <c:v>0.31053250000695698</c:v>
                </c:pt>
                <c:pt idx="155">
                  <c:v>0.28060749999713153</c:v>
                </c:pt>
                <c:pt idx="157">
                  <c:v>0.28286750000552274</c:v>
                </c:pt>
                <c:pt idx="158">
                  <c:v>0.2828875000050175</c:v>
                </c:pt>
                <c:pt idx="159">
                  <c:v>0.28356750000239117</c:v>
                </c:pt>
                <c:pt idx="160">
                  <c:v>0.28358750000188593</c:v>
                </c:pt>
                <c:pt idx="161">
                  <c:v>0.28386750000208849</c:v>
                </c:pt>
                <c:pt idx="162">
                  <c:v>0.28388750000158325</c:v>
                </c:pt>
                <c:pt idx="163">
                  <c:v>0.27576750001026085</c:v>
                </c:pt>
                <c:pt idx="168">
                  <c:v>0.26680750000377884</c:v>
                </c:pt>
                <c:pt idx="169">
                  <c:v>0.26950750000105472</c:v>
                </c:pt>
                <c:pt idx="170">
                  <c:v>0.2703075000026729</c:v>
                </c:pt>
                <c:pt idx="171">
                  <c:v>0.26927250000153435</c:v>
                </c:pt>
                <c:pt idx="175">
                  <c:v>0.25954250000359025</c:v>
                </c:pt>
                <c:pt idx="176">
                  <c:v>0.26107249999768101</c:v>
                </c:pt>
                <c:pt idx="177">
                  <c:v>0.25943750000442378</c:v>
                </c:pt>
                <c:pt idx="179">
                  <c:v>0.23791250000067521</c:v>
                </c:pt>
                <c:pt idx="184">
                  <c:v>0.20437749999837251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6-4274-A441-6B5B272B966E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-2163.5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-922.5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  <c:pt idx="188">
                  <c:v>8342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0.91066695256756991</c:v>
                </c:pt>
                <c:pt idx="1">
                  <c:v>0.88064089479659158</c:v>
                </c:pt>
                <c:pt idx="2">
                  <c:v>0.85238880542783724</c:v>
                </c:pt>
                <c:pt idx="3">
                  <c:v>0.83632453600769674</c:v>
                </c:pt>
                <c:pt idx="4">
                  <c:v>0.82955717506587878</c:v>
                </c:pt>
                <c:pt idx="5">
                  <c:v>0.82916295986538457</c:v>
                </c:pt>
                <c:pt idx="6">
                  <c:v>0.81378856704610902</c:v>
                </c:pt>
                <c:pt idx="7">
                  <c:v>0.80771108270515601</c:v>
                </c:pt>
                <c:pt idx="8">
                  <c:v>0.80685694977075184</c:v>
                </c:pt>
                <c:pt idx="9">
                  <c:v>0.79910405082769831</c:v>
                </c:pt>
                <c:pt idx="10">
                  <c:v>0.79903834829428266</c:v>
                </c:pt>
                <c:pt idx="11">
                  <c:v>0.79824991789329414</c:v>
                </c:pt>
                <c:pt idx="12">
                  <c:v>0.79785570269279993</c:v>
                </c:pt>
                <c:pt idx="13">
                  <c:v>0.79151540821818411</c:v>
                </c:pt>
                <c:pt idx="14">
                  <c:v>0.78908441448180289</c:v>
                </c:pt>
                <c:pt idx="15">
                  <c:v>0.76832241392243927</c:v>
                </c:pt>
                <c:pt idx="16">
                  <c:v>0.75232384703571442</c:v>
                </c:pt>
                <c:pt idx="17">
                  <c:v>0.74693623929562647</c:v>
                </c:pt>
                <c:pt idx="18">
                  <c:v>0.74677198296208713</c:v>
                </c:pt>
                <c:pt idx="19">
                  <c:v>0.74483375822632381</c:v>
                </c:pt>
                <c:pt idx="20">
                  <c:v>0.74483375822632381</c:v>
                </c:pt>
                <c:pt idx="21">
                  <c:v>0.74434098922570602</c:v>
                </c:pt>
                <c:pt idx="22">
                  <c:v>0.73944615048623574</c:v>
                </c:pt>
                <c:pt idx="24">
                  <c:v>0.73849346375170799</c:v>
                </c:pt>
                <c:pt idx="25">
                  <c:v>0.73734366941693308</c:v>
                </c:pt>
                <c:pt idx="26">
                  <c:v>0.72830957107227334</c:v>
                </c:pt>
                <c:pt idx="27">
                  <c:v>0.72824386853885759</c:v>
                </c:pt>
                <c:pt idx="28">
                  <c:v>0.72794820713848696</c:v>
                </c:pt>
                <c:pt idx="29">
                  <c:v>0.72578002353576854</c:v>
                </c:pt>
                <c:pt idx="30">
                  <c:v>0.72328332726597167</c:v>
                </c:pt>
                <c:pt idx="31">
                  <c:v>0.72288911206547746</c:v>
                </c:pt>
                <c:pt idx="32">
                  <c:v>0.7209180360630062</c:v>
                </c:pt>
                <c:pt idx="33">
                  <c:v>0.71040563071649299</c:v>
                </c:pt>
                <c:pt idx="34">
                  <c:v>0.68484734521778268</c:v>
                </c:pt>
                <c:pt idx="35">
                  <c:v>0.67735725640839195</c:v>
                </c:pt>
                <c:pt idx="36">
                  <c:v>0.67732440514168413</c:v>
                </c:pt>
                <c:pt idx="37">
                  <c:v>0.67656882600740353</c:v>
                </c:pt>
                <c:pt idx="38">
                  <c:v>0.66865167073081078</c:v>
                </c:pt>
                <c:pt idx="39">
                  <c:v>0.65968327491956658</c:v>
                </c:pt>
                <c:pt idx="40">
                  <c:v>0.65176611964297382</c:v>
                </c:pt>
                <c:pt idx="41">
                  <c:v>0.65091198670856965</c:v>
                </c:pt>
                <c:pt idx="42">
                  <c:v>0.64716694230387428</c:v>
                </c:pt>
                <c:pt idx="43">
                  <c:v>0.64670702456996432</c:v>
                </c:pt>
                <c:pt idx="44">
                  <c:v>0.64595144543568372</c:v>
                </c:pt>
                <c:pt idx="45">
                  <c:v>0.64467024603407741</c:v>
                </c:pt>
                <c:pt idx="46">
                  <c:v>0.64460454350066176</c:v>
                </c:pt>
                <c:pt idx="47">
                  <c:v>0.6435204516993025</c:v>
                </c:pt>
                <c:pt idx="48">
                  <c:v>0.63852705915970875</c:v>
                </c:pt>
                <c:pt idx="49">
                  <c:v>0.63064275514982382</c:v>
                </c:pt>
                <c:pt idx="50">
                  <c:v>0.62683200821171281</c:v>
                </c:pt>
                <c:pt idx="51">
                  <c:v>0.62643779301121849</c:v>
                </c:pt>
                <c:pt idx="52">
                  <c:v>0.62440101447533158</c:v>
                </c:pt>
                <c:pt idx="53">
                  <c:v>0.62400679927483738</c:v>
                </c:pt>
                <c:pt idx="54">
                  <c:v>0.6231526663404332</c:v>
                </c:pt>
                <c:pt idx="55">
                  <c:v>0.62078737513746773</c:v>
                </c:pt>
                <c:pt idx="56">
                  <c:v>0.61526836233054827</c:v>
                </c:pt>
                <c:pt idx="57">
                  <c:v>0.61231174832684143</c:v>
                </c:pt>
                <c:pt idx="58">
                  <c:v>0.60751546338749474</c:v>
                </c:pt>
                <c:pt idx="59">
                  <c:v>0.60117516891287892</c:v>
                </c:pt>
                <c:pt idx="60">
                  <c:v>0.60041958977859833</c:v>
                </c:pt>
                <c:pt idx="61">
                  <c:v>0.60002537457810401</c:v>
                </c:pt>
                <c:pt idx="62">
                  <c:v>0.59585326370620662</c:v>
                </c:pt>
                <c:pt idx="63">
                  <c:v>0.58626069382751322</c:v>
                </c:pt>
                <c:pt idx="64">
                  <c:v>0.57883630755153836</c:v>
                </c:pt>
                <c:pt idx="65">
                  <c:v>0.57847494361775187</c:v>
                </c:pt>
                <c:pt idx="66">
                  <c:v>0.56316625333189207</c:v>
                </c:pt>
                <c:pt idx="67">
                  <c:v>0.54946727511471694</c:v>
                </c:pt>
                <c:pt idx="68">
                  <c:v>0.53251602149346444</c:v>
                </c:pt>
                <c:pt idx="69">
                  <c:v>0.52545299915127586</c:v>
                </c:pt>
                <c:pt idx="70">
                  <c:v>0.52430320481650095</c:v>
                </c:pt>
                <c:pt idx="71">
                  <c:v>0.52427035354979312</c:v>
                </c:pt>
                <c:pt idx="72">
                  <c:v>0.5176672489415145</c:v>
                </c:pt>
                <c:pt idx="73">
                  <c:v>0.51599183433941387</c:v>
                </c:pt>
                <c:pt idx="74">
                  <c:v>0.51014430886541595</c:v>
                </c:pt>
                <c:pt idx="75">
                  <c:v>0.50863315059685466</c:v>
                </c:pt>
                <c:pt idx="76">
                  <c:v>0.50738480246195627</c:v>
                </c:pt>
                <c:pt idx="77">
                  <c:v>0.50505236252569863</c:v>
                </c:pt>
                <c:pt idx="78">
                  <c:v>0.49447425464576966</c:v>
                </c:pt>
                <c:pt idx="79">
                  <c:v>0.48622858670209834</c:v>
                </c:pt>
                <c:pt idx="80">
                  <c:v>0.48586722276831196</c:v>
                </c:pt>
                <c:pt idx="81">
                  <c:v>0.48501308983390773</c:v>
                </c:pt>
                <c:pt idx="82">
                  <c:v>0.48077527642859458</c:v>
                </c:pt>
                <c:pt idx="83">
                  <c:v>0.48001969729431399</c:v>
                </c:pt>
                <c:pt idx="84">
                  <c:v>0.48001969729431399</c:v>
                </c:pt>
                <c:pt idx="85">
                  <c:v>0.48001969729431399</c:v>
                </c:pt>
                <c:pt idx="86">
                  <c:v>0.47955977956040402</c:v>
                </c:pt>
                <c:pt idx="87">
                  <c:v>0.47955977956040402</c:v>
                </c:pt>
                <c:pt idx="88">
                  <c:v>0.47955977956040402</c:v>
                </c:pt>
                <c:pt idx="89">
                  <c:v>0.47919841562661764</c:v>
                </c:pt>
                <c:pt idx="90">
                  <c:v>0.47873849789270767</c:v>
                </c:pt>
                <c:pt idx="91">
                  <c:v>0.47873849789270767</c:v>
                </c:pt>
                <c:pt idx="92">
                  <c:v>0.47834428269221341</c:v>
                </c:pt>
                <c:pt idx="93">
                  <c:v>0.47834428269221341</c:v>
                </c:pt>
                <c:pt idx="94">
                  <c:v>0.47213539328442905</c:v>
                </c:pt>
                <c:pt idx="95">
                  <c:v>0.47213539328442905</c:v>
                </c:pt>
                <c:pt idx="96">
                  <c:v>0.47213539328442905</c:v>
                </c:pt>
                <c:pt idx="97">
                  <c:v>0.47213539328442905</c:v>
                </c:pt>
                <c:pt idx="98">
                  <c:v>0.47213539328442905</c:v>
                </c:pt>
                <c:pt idx="99">
                  <c:v>0.47213539328442905</c:v>
                </c:pt>
                <c:pt idx="100">
                  <c:v>0.47213539328442905</c:v>
                </c:pt>
                <c:pt idx="101">
                  <c:v>0.47213539328442905</c:v>
                </c:pt>
                <c:pt idx="102">
                  <c:v>0.46464530447503838</c:v>
                </c:pt>
                <c:pt idx="103">
                  <c:v>0.46421823800783624</c:v>
                </c:pt>
                <c:pt idx="104">
                  <c:v>0.45019074712358265</c:v>
                </c:pt>
                <c:pt idx="105">
                  <c:v>0.45019074712358265</c:v>
                </c:pt>
                <c:pt idx="106">
                  <c:v>0.45019074712358265</c:v>
                </c:pt>
                <c:pt idx="107">
                  <c:v>0.45019074712358265</c:v>
                </c:pt>
                <c:pt idx="108">
                  <c:v>0.45019074712358265</c:v>
                </c:pt>
                <c:pt idx="109">
                  <c:v>0.45019074712358265</c:v>
                </c:pt>
                <c:pt idx="110">
                  <c:v>0.45019074712358265</c:v>
                </c:pt>
                <c:pt idx="111">
                  <c:v>0.44072958231172077</c:v>
                </c:pt>
                <c:pt idx="112">
                  <c:v>0.43613040497262123</c:v>
                </c:pt>
                <c:pt idx="113">
                  <c:v>0.43613040497262123</c:v>
                </c:pt>
                <c:pt idx="114">
                  <c:v>0.43524342077150918</c:v>
                </c:pt>
                <c:pt idx="115">
                  <c:v>0.41878493615087442</c:v>
                </c:pt>
                <c:pt idx="116">
                  <c:v>0.41875208488416654</c:v>
                </c:pt>
                <c:pt idx="117">
                  <c:v>0.41093348340769731</c:v>
                </c:pt>
                <c:pt idx="118">
                  <c:v>0.40472459399991295</c:v>
                </c:pt>
                <c:pt idx="119">
                  <c:v>0.40462604019978937</c:v>
                </c:pt>
                <c:pt idx="120">
                  <c:v>0.39674173618990449</c:v>
                </c:pt>
                <c:pt idx="121">
                  <c:v>0.39644607478953381</c:v>
                </c:pt>
                <c:pt idx="122">
                  <c:v>0.39644607478953381</c:v>
                </c:pt>
                <c:pt idx="123">
                  <c:v>0.39427789118681544</c:v>
                </c:pt>
                <c:pt idx="124">
                  <c:v>0.38879172964660386</c:v>
                </c:pt>
                <c:pt idx="125">
                  <c:v>0.38839751444610959</c:v>
                </c:pt>
                <c:pt idx="126">
                  <c:v>0.38803615051232321</c:v>
                </c:pt>
                <c:pt idx="127">
                  <c:v>0.38737912517816614</c:v>
                </c:pt>
                <c:pt idx="128">
                  <c:v>0.38737912517816614</c:v>
                </c:pt>
                <c:pt idx="129">
                  <c:v>0.38192581490466238</c:v>
                </c:pt>
                <c:pt idx="130">
                  <c:v>0.38153159970416817</c:v>
                </c:pt>
                <c:pt idx="131">
                  <c:v>0.37489564382918167</c:v>
                </c:pt>
                <c:pt idx="132">
                  <c:v>0.3741072134281932</c:v>
                </c:pt>
                <c:pt idx="133">
                  <c:v>0.37325308049378897</c:v>
                </c:pt>
                <c:pt idx="134">
                  <c:v>0.35863426680879401</c:v>
                </c:pt>
                <c:pt idx="135">
                  <c:v>0.35840430794183903</c:v>
                </c:pt>
                <c:pt idx="136">
                  <c:v>0.35840430794183903</c:v>
                </c:pt>
                <c:pt idx="137">
                  <c:v>0.35833860540842333</c:v>
                </c:pt>
                <c:pt idx="138">
                  <c:v>0.35590761167204216</c:v>
                </c:pt>
                <c:pt idx="139">
                  <c:v>0.35590761167204216</c:v>
                </c:pt>
                <c:pt idx="140">
                  <c:v>0.35104562419927976</c:v>
                </c:pt>
                <c:pt idx="141">
                  <c:v>0.35101277293257194</c:v>
                </c:pt>
                <c:pt idx="142">
                  <c:v>0.34914025073022426</c:v>
                </c:pt>
                <c:pt idx="143">
                  <c:v>0.34105883912009222</c:v>
                </c:pt>
                <c:pt idx="144">
                  <c:v>0.34013900365227229</c:v>
                </c:pt>
                <c:pt idx="145">
                  <c:v>0.33754375358235184</c:v>
                </c:pt>
                <c:pt idx="146">
                  <c:v>0.33521131364609424</c:v>
                </c:pt>
                <c:pt idx="147">
                  <c:v>0.33435718071169002</c:v>
                </c:pt>
                <c:pt idx="148">
                  <c:v>0.32772122483670357</c:v>
                </c:pt>
                <c:pt idx="149">
                  <c:v>0.32108526896171707</c:v>
                </c:pt>
                <c:pt idx="150">
                  <c:v>0.32098671516159349</c:v>
                </c:pt>
                <c:pt idx="151">
                  <c:v>0.31786584482434738</c:v>
                </c:pt>
                <c:pt idx="152">
                  <c:v>0.31231398075072009</c:v>
                </c:pt>
                <c:pt idx="153">
                  <c:v>0.30452823054095873</c:v>
                </c:pt>
                <c:pt idx="154">
                  <c:v>0.2983521923998822</c:v>
                </c:pt>
                <c:pt idx="155">
                  <c:v>0.29161768272477218</c:v>
                </c:pt>
                <c:pt idx="156">
                  <c:v>0.28967945798900879</c:v>
                </c:pt>
                <c:pt idx="157">
                  <c:v>0.28951520165546951</c:v>
                </c:pt>
                <c:pt idx="158">
                  <c:v>0.28951520165546951</c:v>
                </c:pt>
                <c:pt idx="159">
                  <c:v>0.28951520165546951</c:v>
                </c:pt>
                <c:pt idx="160">
                  <c:v>0.28951520165546951</c:v>
                </c:pt>
                <c:pt idx="161">
                  <c:v>0.28951520165546951</c:v>
                </c:pt>
                <c:pt idx="162">
                  <c:v>0.28951520165546951</c:v>
                </c:pt>
                <c:pt idx="163">
                  <c:v>0.28294494831389877</c:v>
                </c:pt>
                <c:pt idx="164">
                  <c:v>0.28179515397912386</c:v>
                </c:pt>
                <c:pt idx="165">
                  <c:v>0.28140093877862965</c:v>
                </c:pt>
                <c:pt idx="166">
                  <c:v>0.28133523624521395</c:v>
                </c:pt>
                <c:pt idx="167">
                  <c:v>0.28061250837764112</c:v>
                </c:pt>
                <c:pt idx="168">
                  <c:v>0.27506064430401383</c:v>
                </c:pt>
                <c:pt idx="169">
                  <c:v>0.27506064430401383</c:v>
                </c:pt>
                <c:pt idx="170">
                  <c:v>0.27506064430401383</c:v>
                </c:pt>
                <c:pt idx="171">
                  <c:v>0.27499494177059813</c:v>
                </c:pt>
                <c:pt idx="172">
                  <c:v>0.27345093223532901</c:v>
                </c:pt>
                <c:pt idx="173">
                  <c:v>0.27239969170067768</c:v>
                </c:pt>
                <c:pt idx="174">
                  <c:v>0.27239969170067768</c:v>
                </c:pt>
                <c:pt idx="175">
                  <c:v>0.26803047322853313</c:v>
                </c:pt>
                <c:pt idx="176">
                  <c:v>0.26803047322853313</c:v>
                </c:pt>
                <c:pt idx="177">
                  <c:v>0.26757055549462316</c:v>
                </c:pt>
                <c:pt idx="178">
                  <c:v>0.26599369469264617</c:v>
                </c:pt>
                <c:pt idx="179">
                  <c:v>0.25081640947361772</c:v>
                </c:pt>
                <c:pt idx="180">
                  <c:v>0.28304350211402235</c:v>
                </c:pt>
                <c:pt idx="181">
                  <c:v>0.23741309265681332</c:v>
                </c:pt>
                <c:pt idx="182">
                  <c:v>0.2273934563109179</c:v>
                </c:pt>
                <c:pt idx="183">
                  <c:v>0.22075750043593145</c:v>
                </c:pt>
                <c:pt idx="184">
                  <c:v>0.22052754156897647</c:v>
                </c:pt>
                <c:pt idx="185">
                  <c:v>0.21376018062715862</c:v>
                </c:pt>
                <c:pt idx="186">
                  <c:v>0.20758414248608204</c:v>
                </c:pt>
                <c:pt idx="187">
                  <c:v>0.20718992728558783</c:v>
                </c:pt>
                <c:pt idx="188">
                  <c:v>0.19040292999787445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6-4274-A441-6B5B272B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9440"/>
        <c:axId val="1"/>
      </c:scatterChart>
      <c:valAx>
        <c:axId val="71683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6959130108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59183673469388"/>
          <c:y val="0.92097264437689974"/>
          <c:w val="0.332653061224489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66675</xdr:rowOff>
    </xdr:from>
    <xdr:to>
      <xdr:col>19</xdr:col>
      <xdr:colOff>523875</xdr:colOff>
      <xdr:row>18</xdr:row>
      <xdr:rowOff>152400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A5C421E4-1314-8C76-AABD-CE7E14F1D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171450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E2CC81-821F-3A48-AAA0-4B2BF182E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95250</xdr:rowOff>
    </xdr:from>
    <xdr:to>
      <xdr:col>12</xdr:col>
      <xdr:colOff>161925</xdr:colOff>
      <xdr:row>41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C2CFC7D-E2CB-178C-2C55-896C43912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03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www.bav-astro.de/sfs/BAVM_link.php?BAVMnr=215" TargetMode="External"/><Relationship Id="rId34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konkoly.hu/cgi-bin/IBVS?5745" TargetMode="External"/><Relationship Id="rId17" Type="http://schemas.openxmlformats.org/officeDocument/2006/relationships/hyperlink" Target="http://www.bav-astro.de/sfs/BAVM_link.php?BAVMnr=193" TargetMode="External"/><Relationship Id="rId25" Type="http://schemas.openxmlformats.org/officeDocument/2006/relationships/hyperlink" Target="http://www.bav-astro.de/sfs/BAVM_link.php?BAVMnr=220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595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14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95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konkoly.hu/cgi-bin/IBVS?5745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www.konkoly.hu/cgi-bin/IBVS?6011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9"/>
  <sheetViews>
    <sheetView tabSelected="1" workbookViewId="0">
      <pane xSplit="14" ySplit="22" topLeftCell="O189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7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s="25" customFormat="1" ht="12.95" customHeight="1" x14ac:dyDescent="0.2">
      <c r="A2" s="25" t="s">
        <v>18</v>
      </c>
      <c r="B2" s="26" t="s">
        <v>30</v>
      </c>
      <c r="C2" s="25" t="s">
        <v>31</v>
      </c>
    </row>
    <row r="3" spans="1:6" s="25" customFormat="1" ht="12.95" customHeight="1" thickBot="1" x14ac:dyDescent="0.25">
      <c r="C3" s="27" t="s">
        <v>65</v>
      </c>
    </row>
    <row r="4" spans="1:6" s="25" customFormat="1" ht="12.95" customHeight="1" thickTop="1" thickBot="1" x14ac:dyDescent="0.25">
      <c r="A4" s="28" t="s">
        <v>1</v>
      </c>
      <c r="C4" s="29">
        <v>33873.593999999997</v>
      </c>
      <c r="D4" s="30">
        <v>3.158795</v>
      </c>
    </row>
    <row r="5" spans="1:6" s="25" customFormat="1" ht="12.95" customHeight="1" thickTop="1" x14ac:dyDescent="0.2">
      <c r="A5" s="31" t="s">
        <v>56</v>
      </c>
      <c r="C5" s="32">
        <v>-9.5</v>
      </c>
      <c r="D5" s="25" t="s">
        <v>57</v>
      </c>
    </row>
    <row r="6" spans="1:6" s="25" customFormat="1" ht="12.95" customHeight="1" x14ac:dyDescent="0.2">
      <c r="A6" s="28" t="s">
        <v>2</v>
      </c>
      <c r="E6" s="85" t="s">
        <v>32</v>
      </c>
    </row>
    <row r="7" spans="1:6" s="25" customFormat="1" ht="12.95" customHeight="1" x14ac:dyDescent="0.2">
      <c r="A7" s="25" t="s">
        <v>3</v>
      </c>
      <c r="C7" s="25">
        <f>+C4</f>
        <v>33873.593999999997</v>
      </c>
      <c r="D7" s="48" t="s">
        <v>667</v>
      </c>
      <c r="E7" s="86">
        <v>33873.593999999997</v>
      </c>
    </row>
    <row r="8" spans="1:6" s="25" customFormat="1" ht="12.95" customHeight="1" x14ac:dyDescent="0.2">
      <c r="A8" s="25" t="s">
        <v>4</v>
      </c>
      <c r="C8" s="25">
        <v>3.158795</v>
      </c>
      <c r="D8" s="48" t="s">
        <v>667</v>
      </c>
      <c r="E8" s="87">
        <v>3.1588204000000002</v>
      </c>
    </row>
    <row r="9" spans="1:6" s="25" customFormat="1" ht="12.95" customHeight="1" x14ac:dyDescent="0.2">
      <c r="A9" s="33" t="s">
        <v>58</v>
      </c>
      <c r="B9" s="33"/>
      <c r="C9" s="34">
        <v>55</v>
      </c>
      <c r="D9" s="34">
        <v>55</v>
      </c>
    </row>
    <row r="10" spans="1:6" s="25" customFormat="1" ht="12.95" customHeight="1" thickBot="1" x14ac:dyDescent="0.25">
      <c r="C10" s="35" t="s">
        <v>21</v>
      </c>
      <c r="D10" s="35" t="s">
        <v>22</v>
      </c>
      <c r="E10" s="81" t="s">
        <v>666</v>
      </c>
      <c r="F10" s="84" t="s">
        <v>665</v>
      </c>
    </row>
    <row r="11" spans="1:6" s="25" customFormat="1" ht="12.95" customHeight="1" x14ac:dyDescent="0.2">
      <c r="A11" s="25" t="s">
        <v>15</v>
      </c>
      <c r="C11" s="36">
        <f ca="1">INTERCEPT(INDIRECT(C14):R$935,INDIRECT(C13):$F$935)</f>
        <v>-1.3558719325181046E-2</v>
      </c>
      <c r="D11" s="36">
        <f ca="1">INTERCEPT(INDIRECT(D14):S$935,INDIRECT(D13):$F$935)</f>
        <v>0.73849346375170799</v>
      </c>
      <c r="E11" s="76" t="s">
        <v>61</v>
      </c>
      <c r="F11" s="83">
        <v>1</v>
      </c>
    </row>
    <row r="12" spans="1:6" s="25" customFormat="1" ht="12.95" customHeight="1" x14ac:dyDescent="0.2">
      <c r="A12" s="25" t="s">
        <v>16</v>
      </c>
      <c r="C12" s="36">
        <f ca="1">SLOPE(INDIRECT(C14):R$935,INDIRECT(C13):$F$935)</f>
        <v>2.62243854496286E-5</v>
      </c>
      <c r="D12" s="36">
        <f ca="1">SLOPE(INDIRECT(D14):S$935,INDIRECT(D13):$F$935)</f>
        <v>-6.5702533415707684E-5</v>
      </c>
      <c r="E12" s="76" t="s">
        <v>62</v>
      </c>
      <c r="F12" s="77">
        <f ca="1">NOW()+15018.5+$C$5/24</f>
        <v>60580.731270833334</v>
      </c>
    </row>
    <row r="13" spans="1:6" s="25" customFormat="1" ht="12.95" customHeight="1" x14ac:dyDescent="0.2">
      <c r="A13" s="33" t="s">
        <v>59</v>
      </c>
      <c r="B13" s="33"/>
      <c r="C13" s="34" t="str">
        <f>"F"&amp;C9</f>
        <v>F55</v>
      </c>
      <c r="D13" s="34" t="str">
        <f>"F"&amp;D9</f>
        <v>F55</v>
      </c>
      <c r="E13" s="76" t="s">
        <v>63</v>
      </c>
      <c r="F13" s="77">
        <f ca="1">ROUND(2*($F$12-$C$7)/$C$8,0)/2+$F$11</f>
        <v>8456</v>
      </c>
    </row>
    <row r="14" spans="1:6" s="25" customFormat="1" ht="12.95" customHeight="1" x14ac:dyDescent="0.2">
      <c r="A14" s="33" t="s">
        <v>60</v>
      </c>
      <c r="B14" s="33"/>
      <c r="C14" s="34" t="str">
        <f>"R"&amp;C9</f>
        <v>R55</v>
      </c>
      <c r="D14" s="34" t="str">
        <f>"S"&amp;D9</f>
        <v>S55</v>
      </c>
      <c r="E14" s="76" t="s">
        <v>64</v>
      </c>
      <c r="F14" s="78">
        <f ca="1">ROUND(2*($F$12-$C$15)/$C$16,0)/2+$F$11</f>
        <v>114</v>
      </c>
    </row>
    <row r="15" spans="1:6" s="25" customFormat="1" ht="12.95" customHeight="1" x14ac:dyDescent="0.2">
      <c r="A15" s="37" t="s">
        <v>17</v>
      </c>
      <c r="C15" s="38">
        <f ca="1">($C7+C11)+($C8+C12)*INT(MAX($F21:$F3533))</f>
        <v>60224.46709510409</v>
      </c>
      <c r="D15" s="38">
        <f ca="1">($C7+D11)+($C8+D12)*INT(MAX($F21:$F3533))</f>
        <v>60224.45229293</v>
      </c>
      <c r="E15" s="76" t="s">
        <v>663</v>
      </c>
      <c r="F15" s="79">
        <f ca="1">+$C$15+$C$16*$F$14-15018.5-$C$5/24</f>
        <v>45566.468548017365</v>
      </c>
    </row>
    <row r="16" spans="1:6" s="25" customFormat="1" ht="12.95" customHeight="1" x14ac:dyDescent="0.2">
      <c r="A16" s="28" t="s">
        <v>5</v>
      </c>
      <c r="C16" s="39">
        <f ca="1">+$C8+C12</f>
        <v>3.1588212243854494</v>
      </c>
      <c r="D16" s="36">
        <f ca="1">+$C8+D12</f>
        <v>3.1587292974665844</v>
      </c>
      <c r="E16" s="80" t="s">
        <v>664</v>
      </c>
      <c r="F16" s="82">
        <f ca="1">+($D$15+$D$16*$F$14)-($D$16/2)-15018.5-$C$5/24</f>
        <v>45564.863901525787</v>
      </c>
    </row>
    <row r="17" spans="1:21" s="25" customFormat="1" ht="12.95" customHeight="1" thickBot="1" x14ac:dyDescent="0.25">
      <c r="A17" s="33" t="s">
        <v>42</v>
      </c>
      <c r="C17" s="25">
        <f>COUNT(C21:C1247)</f>
        <v>188</v>
      </c>
    </row>
    <row r="18" spans="1:21" s="25" customFormat="1" ht="12.95" customHeight="1" thickTop="1" thickBot="1" x14ac:dyDescent="0.25">
      <c r="A18" s="28" t="s">
        <v>24</v>
      </c>
      <c r="C18" s="29">
        <f ca="1">+C15</f>
        <v>60224.46709510409</v>
      </c>
      <c r="D18" s="30">
        <f ca="1">+C16</f>
        <v>3.1588212243854494</v>
      </c>
      <c r="E18" s="40">
        <f>R19</f>
        <v>103</v>
      </c>
    </row>
    <row r="19" spans="1:21" s="25" customFormat="1" ht="12.95" customHeight="1" thickTop="1" thickBot="1" x14ac:dyDescent="0.25">
      <c r="A19" s="28" t="s">
        <v>25</v>
      </c>
      <c r="C19" s="29">
        <f ca="1">+D15</f>
        <v>60224.45229293</v>
      </c>
      <c r="D19" s="30">
        <f ca="1">+D16</f>
        <v>3.1587292974665844</v>
      </c>
      <c r="E19" s="40">
        <f>S19</f>
        <v>83</v>
      </c>
      <c r="R19" s="25">
        <f>COUNT(R21:R322)</f>
        <v>103</v>
      </c>
      <c r="S19" s="25">
        <f>COUNT(S21:S322)</f>
        <v>83</v>
      </c>
    </row>
    <row r="20" spans="1:21" s="25" customFormat="1" ht="12.95" customHeight="1" thickTop="1" thickBot="1" x14ac:dyDescent="0.25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1" t="s">
        <v>78</v>
      </c>
      <c r="I20" s="41" t="s">
        <v>47</v>
      </c>
      <c r="J20" s="41" t="s">
        <v>75</v>
      </c>
      <c r="K20" s="41" t="s">
        <v>73</v>
      </c>
      <c r="L20" s="41" t="s">
        <v>28</v>
      </c>
      <c r="M20" s="41" t="s">
        <v>19</v>
      </c>
      <c r="N20" s="41" t="s">
        <v>23</v>
      </c>
      <c r="O20" s="41" t="s">
        <v>26</v>
      </c>
      <c r="P20" s="42" t="s">
        <v>27</v>
      </c>
      <c r="Q20" s="35" t="s">
        <v>14</v>
      </c>
      <c r="R20" s="42" t="s">
        <v>21</v>
      </c>
      <c r="S20" s="42" t="s">
        <v>22</v>
      </c>
      <c r="U20" s="43" t="s">
        <v>657</v>
      </c>
    </row>
    <row r="21" spans="1:21" s="25" customFormat="1" ht="12.95" customHeight="1" x14ac:dyDescent="0.2">
      <c r="A21" s="44" t="s">
        <v>86</v>
      </c>
      <c r="B21" s="45" t="s">
        <v>37</v>
      </c>
      <c r="C21" s="44">
        <v>25596.491999999998</v>
      </c>
      <c r="D21" s="4"/>
      <c r="E21" s="5">
        <f t="shared" ref="E21:E52" si="0">+(C21-C$7)/C$8</f>
        <v>-2620.3352860821924</v>
      </c>
      <c r="F21" s="25">
        <f t="shared" ref="F21:F52" si="1">ROUND(2*E21,0)/2</f>
        <v>-2620.5</v>
      </c>
      <c r="G21" s="25">
        <f t="shared" ref="G21:G52" si="2">+C21-(C$7+F21*C$8)</f>
        <v>0.52029749999928754</v>
      </c>
      <c r="J21" s="25">
        <f t="shared" ref="J21:J43" si="3">+G21</f>
        <v>0.52029749999928754</v>
      </c>
      <c r="O21" s="25">
        <f t="shared" ref="O21:O43" ca="1" si="4">+C$11+C$12*$F21</f>
        <v>-8.2279721395932787E-2</v>
      </c>
      <c r="P21" s="25">
        <f t="shared" ref="P21:P43" ca="1" si="5">+D$11+D$12*$F21</f>
        <v>0.91066695256756991</v>
      </c>
      <c r="Q21" s="46">
        <f t="shared" ref="Q21:Q52" si="6">+C21-15018.5</f>
        <v>10577.991999999998</v>
      </c>
      <c r="S21" s="25">
        <f>G21</f>
        <v>0.52029749999928754</v>
      </c>
      <c r="U21" s="47"/>
    </row>
    <row r="22" spans="1:21" s="25" customFormat="1" ht="12.95" customHeight="1" x14ac:dyDescent="0.2">
      <c r="A22" s="44" t="s">
        <v>86</v>
      </c>
      <c r="B22" s="45" t="s">
        <v>37</v>
      </c>
      <c r="C22" s="44">
        <v>27040.300999999999</v>
      </c>
      <c r="D22" s="4"/>
      <c r="E22" s="5">
        <f t="shared" si="0"/>
        <v>-2163.2594074639214</v>
      </c>
      <c r="F22" s="25">
        <f t="shared" si="1"/>
        <v>-2163.5</v>
      </c>
      <c r="G22" s="25">
        <f t="shared" si="2"/>
        <v>0.75998250000338885</v>
      </c>
      <c r="J22" s="25">
        <f t="shared" si="3"/>
        <v>0.75998250000338885</v>
      </c>
      <c r="O22" s="25">
        <f t="shared" ca="1" si="4"/>
        <v>-7.029517724545252E-2</v>
      </c>
      <c r="P22" s="25">
        <f t="shared" ca="1" si="5"/>
        <v>0.88064089479659158</v>
      </c>
      <c r="Q22" s="46">
        <f t="shared" si="6"/>
        <v>12021.800999999999</v>
      </c>
      <c r="U22" s="25">
        <f>G22</f>
        <v>0.75998250000338885</v>
      </c>
    </row>
    <row r="23" spans="1:21" s="25" customFormat="1" ht="12.95" customHeight="1" x14ac:dyDescent="0.2">
      <c r="A23" s="44" t="s">
        <v>86</v>
      </c>
      <c r="B23" s="45" t="s">
        <v>37</v>
      </c>
      <c r="C23" s="44">
        <v>28398.536</v>
      </c>
      <c r="D23" s="50"/>
      <c r="E23" s="5">
        <f t="shared" si="0"/>
        <v>-1733.2742390690112</v>
      </c>
      <c r="F23" s="25">
        <f t="shared" si="1"/>
        <v>-1733.5</v>
      </c>
      <c r="G23" s="25">
        <f t="shared" si="2"/>
        <v>0.71313250000093831</v>
      </c>
      <c r="J23" s="25">
        <f t="shared" si="3"/>
        <v>0.71313250000093831</v>
      </c>
      <c r="O23" s="25">
        <f t="shared" ca="1" si="4"/>
        <v>-5.9018691502112225E-2</v>
      </c>
      <c r="P23" s="25">
        <f t="shared" ca="1" si="5"/>
        <v>0.85238880542783724</v>
      </c>
      <c r="Q23" s="46">
        <f t="shared" si="6"/>
        <v>13380.036</v>
      </c>
      <c r="S23" s="25">
        <f>G23</f>
        <v>0.71313250000093831</v>
      </c>
      <c r="U23" s="47"/>
    </row>
    <row r="24" spans="1:21" s="25" customFormat="1" ht="12.95" customHeight="1" x14ac:dyDescent="0.2">
      <c r="A24" s="44" t="s">
        <v>86</v>
      </c>
      <c r="B24" s="45" t="s">
        <v>20</v>
      </c>
      <c r="C24" s="44">
        <v>29169.436000000002</v>
      </c>
      <c r="D24" s="50"/>
      <c r="E24" s="5">
        <f t="shared" si="0"/>
        <v>-1489.2254799694174</v>
      </c>
      <c r="F24" s="25">
        <f t="shared" si="1"/>
        <v>-1489</v>
      </c>
      <c r="O24" s="25">
        <f t="shared" ca="1" si="4"/>
        <v>-5.260682925967803E-2</v>
      </c>
      <c r="P24" s="25">
        <f t="shared" ca="1" si="5"/>
        <v>0.83632453600769674</v>
      </c>
      <c r="Q24" s="46">
        <f t="shared" si="6"/>
        <v>14150.936000000002</v>
      </c>
      <c r="U24" s="25">
        <f>+C24-(C$7+F24*C$8)</f>
        <v>-0.71224499999516411</v>
      </c>
    </row>
    <row r="25" spans="1:21" s="25" customFormat="1" ht="12.95" customHeight="1" x14ac:dyDescent="0.2">
      <c r="A25" s="44" t="s">
        <v>99</v>
      </c>
      <c r="B25" s="45" t="s">
        <v>20</v>
      </c>
      <c r="C25" s="44">
        <v>29495.473000000002</v>
      </c>
      <c r="D25" s="50"/>
      <c r="E25" s="5">
        <f t="shared" si="0"/>
        <v>-1386.0098550238288</v>
      </c>
      <c r="F25" s="25">
        <f t="shared" si="1"/>
        <v>-1386</v>
      </c>
      <c r="G25" s="25">
        <f t="shared" si="2"/>
        <v>-3.1129999995755497E-2</v>
      </c>
      <c r="J25" s="25">
        <f t="shared" si="3"/>
        <v>-3.1129999995755497E-2</v>
      </c>
      <c r="O25" s="25">
        <f t="shared" ca="1" si="4"/>
        <v>-4.9905717558366286E-2</v>
      </c>
      <c r="P25" s="25">
        <f t="shared" ca="1" si="5"/>
        <v>0.82955717506587878</v>
      </c>
      <c r="Q25" s="46">
        <f t="shared" si="6"/>
        <v>14476.973000000002</v>
      </c>
      <c r="R25" s="25">
        <f>G25</f>
        <v>-3.1129999995755497E-2</v>
      </c>
      <c r="U25" s="47"/>
    </row>
    <row r="26" spans="1:21" s="25" customFormat="1" ht="12.95" customHeight="1" x14ac:dyDescent="0.2">
      <c r="A26" s="44" t="s">
        <v>99</v>
      </c>
      <c r="B26" s="45" t="s">
        <v>20</v>
      </c>
      <c r="C26" s="44">
        <v>29514.387999999999</v>
      </c>
      <c r="D26" s="50"/>
      <c r="E26" s="5">
        <f t="shared" si="0"/>
        <v>-1380.0218121150624</v>
      </c>
      <c r="F26" s="25">
        <f t="shared" si="1"/>
        <v>-1380</v>
      </c>
      <c r="G26" s="25">
        <f t="shared" si="2"/>
        <v>-6.8899999998393469E-2</v>
      </c>
      <c r="J26" s="25">
        <f t="shared" si="3"/>
        <v>-6.8899999998393469E-2</v>
      </c>
      <c r="O26" s="25">
        <f t="shared" ca="1" si="4"/>
        <v>-4.9748371245668513E-2</v>
      </c>
      <c r="P26" s="25">
        <f t="shared" ca="1" si="5"/>
        <v>0.82916295986538457</v>
      </c>
      <c r="Q26" s="46">
        <f t="shared" si="6"/>
        <v>14495.887999999999</v>
      </c>
      <c r="R26" s="25">
        <f>G26</f>
        <v>-6.8899999998393469E-2</v>
      </c>
      <c r="U26" s="47"/>
    </row>
    <row r="27" spans="1:21" s="25" customFormat="1" ht="12.95" customHeight="1" x14ac:dyDescent="0.2">
      <c r="A27" s="44" t="s">
        <v>99</v>
      </c>
      <c r="B27" s="45" t="s">
        <v>20</v>
      </c>
      <c r="C27" s="44">
        <v>30253.466</v>
      </c>
      <c r="D27" s="50"/>
      <c r="E27" s="5">
        <f t="shared" si="0"/>
        <v>-1146.0471477256349</v>
      </c>
      <c r="F27" s="25">
        <f t="shared" si="1"/>
        <v>-1146</v>
      </c>
      <c r="G27" s="25">
        <f t="shared" si="2"/>
        <v>-0.14892999999574386</v>
      </c>
      <c r="J27" s="25">
        <f t="shared" si="3"/>
        <v>-0.14892999999574386</v>
      </c>
      <c r="O27" s="25">
        <f t="shared" ca="1" si="4"/>
        <v>-4.3611865050455417E-2</v>
      </c>
      <c r="P27" s="25">
        <f t="shared" ca="1" si="5"/>
        <v>0.81378856704610902</v>
      </c>
      <c r="Q27" s="46">
        <f t="shared" si="6"/>
        <v>15234.966</v>
      </c>
      <c r="R27" s="25">
        <f>G27</f>
        <v>-0.14892999999574386</v>
      </c>
      <c r="U27" s="47"/>
    </row>
    <row r="28" spans="1:21" s="25" customFormat="1" ht="12.95" customHeight="1" x14ac:dyDescent="0.2">
      <c r="A28" s="44" t="s">
        <v>86</v>
      </c>
      <c r="B28" s="45" t="s">
        <v>37</v>
      </c>
      <c r="C28" s="44">
        <v>30546.466</v>
      </c>
      <c r="D28" s="50"/>
      <c r="E28" s="5">
        <f t="shared" si="0"/>
        <v>-1053.2902578356611</v>
      </c>
      <c r="F28" s="25">
        <f t="shared" si="1"/>
        <v>-1053.5</v>
      </c>
      <c r="G28" s="25">
        <f t="shared" si="2"/>
        <v>0.66253250000227126</v>
      </c>
      <c r="J28" s="25">
        <f t="shared" si="3"/>
        <v>0.66253250000227126</v>
      </c>
      <c r="O28" s="25">
        <f t="shared" ca="1" si="4"/>
        <v>-4.1186109396364773E-2</v>
      </c>
      <c r="P28" s="25">
        <f t="shared" ca="1" si="5"/>
        <v>0.80771108270515601</v>
      </c>
      <c r="Q28" s="46">
        <f t="shared" si="6"/>
        <v>15527.966</v>
      </c>
      <c r="S28" s="25">
        <f>G28</f>
        <v>0.66253250000227126</v>
      </c>
      <c r="U28" s="47"/>
    </row>
    <row r="29" spans="1:21" s="25" customFormat="1" ht="12.95" customHeight="1" x14ac:dyDescent="0.2">
      <c r="A29" s="44" t="s">
        <v>86</v>
      </c>
      <c r="B29" s="45" t="s">
        <v>37</v>
      </c>
      <c r="C29" s="44">
        <v>30587.487000000001</v>
      </c>
      <c r="D29" s="50"/>
      <c r="E29" s="5">
        <f t="shared" si="0"/>
        <v>-1040.3039766746485</v>
      </c>
      <c r="F29" s="25">
        <f t="shared" si="1"/>
        <v>-1040.5</v>
      </c>
      <c r="G29" s="25">
        <f t="shared" si="2"/>
        <v>0.61919750000379281</v>
      </c>
      <c r="J29" s="25">
        <f t="shared" si="3"/>
        <v>0.61919750000379281</v>
      </c>
      <c r="O29" s="25">
        <f t="shared" ca="1" si="4"/>
        <v>-4.0845192385519605E-2</v>
      </c>
      <c r="P29" s="25">
        <f t="shared" ca="1" si="5"/>
        <v>0.80685694977075184</v>
      </c>
      <c r="Q29" s="46">
        <f t="shared" si="6"/>
        <v>15568.987000000001</v>
      </c>
      <c r="S29" s="25">
        <f>G29</f>
        <v>0.61919750000379281</v>
      </c>
      <c r="U29" s="47"/>
    </row>
    <row r="30" spans="1:21" s="25" customFormat="1" ht="12.95" customHeight="1" x14ac:dyDescent="0.2">
      <c r="A30" s="44" t="s">
        <v>86</v>
      </c>
      <c r="B30" s="45" t="s">
        <v>37</v>
      </c>
      <c r="C30" s="44">
        <v>30960.392</v>
      </c>
      <c r="D30" s="50"/>
      <c r="E30" s="5">
        <f t="shared" si="0"/>
        <v>-922.25104826365668</v>
      </c>
      <c r="F30" s="25">
        <f t="shared" si="1"/>
        <v>-922.5</v>
      </c>
      <c r="O30" s="25">
        <f t="shared" ca="1" si="4"/>
        <v>-3.7750714902463428E-2</v>
      </c>
      <c r="P30" s="25">
        <f t="shared" ca="1" si="5"/>
        <v>0.79910405082769831</v>
      </c>
      <c r="Q30" s="46">
        <f t="shared" si="6"/>
        <v>15941.892</v>
      </c>
      <c r="U30" s="25">
        <f>+C30-(C$7+F30*C$8)</f>
        <v>0.78638750000391155</v>
      </c>
    </row>
    <row r="31" spans="1:21" s="25" customFormat="1" ht="12.95" customHeight="1" x14ac:dyDescent="0.2">
      <c r="A31" s="44" t="s">
        <v>86</v>
      </c>
      <c r="B31" s="45" t="s">
        <v>37</v>
      </c>
      <c r="C31" s="44">
        <v>30963.46</v>
      </c>
      <c r="D31" s="50"/>
      <c r="E31" s="5">
        <f t="shared" si="0"/>
        <v>-921.27979181934825</v>
      </c>
      <c r="F31" s="25">
        <f t="shared" si="1"/>
        <v>-921.5</v>
      </c>
      <c r="G31" s="25">
        <f t="shared" si="2"/>
        <v>0.69559250000020256</v>
      </c>
      <c r="J31" s="25">
        <f t="shared" si="3"/>
        <v>0.69559250000020256</v>
      </c>
      <c r="O31" s="25">
        <f t="shared" ca="1" si="4"/>
        <v>-3.7724490517013799E-2</v>
      </c>
      <c r="P31" s="25">
        <f t="shared" ca="1" si="5"/>
        <v>0.79903834829428266</v>
      </c>
      <c r="Q31" s="46">
        <f t="shared" si="6"/>
        <v>15944.96</v>
      </c>
      <c r="S31" s="25">
        <f>G31</f>
        <v>0.69559250000020256</v>
      </c>
      <c r="U31" s="47"/>
    </row>
    <row r="32" spans="1:21" s="25" customFormat="1" ht="12.95" customHeight="1" x14ac:dyDescent="0.2">
      <c r="A32" s="44" t="s">
        <v>86</v>
      </c>
      <c r="B32" s="45" t="s">
        <v>37</v>
      </c>
      <c r="C32" s="44">
        <v>31001.396000000001</v>
      </c>
      <c r="D32" s="50"/>
      <c r="E32" s="5">
        <f t="shared" si="0"/>
        <v>-909.2701489017162</v>
      </c>
      <c r="F32" s="25">
        <f t="shared" si="1"/>
        <v>-909.5</v>
      </c>
      <c r="G32" s="25">
        <f t="shared" si="2"/>
        <v>0.72605250000196975</v>
      </c>
      <c r="J32" s="25">
        <f t="shared" si="3"/>
        <v>0.72605250000196975</v>
      </c>
      <c r="O32" s="25">
        <f t="shared" ca="1" si="4"/>
        <v>-3.740979789161826E-2</v>
      </c>
      <c r="P32" s="25">
        <f t="shared" ca="1" si="5"/>
        <v>0.79824991789329414</v>
      </c>
      <c r="Q32" s="46">
        <f t="shared" si="6"/>
        <v>15982.896000000001</v>
      </c>
      <c r="S32" s="25">
        <f>G32</f>
        <v>0.72605250000196975</v>
      </c>
      <c r="U32" s="47"/>
    </row>
    <row r="33" spans="1:21" s="25" customFormat="1" ht="12.95" customHeight="1" x14ac:dyDescent="0.2">
      <c r="A33" s="44" t="s">
        <v>86</v>
      </c>
      <c r="B33" s="45" t="s">
        <v>37</v>
      </c>
      <c r="C33" s="44">
        <v>31020.361000000001</v>
      </c>
      <c r="D33" s="50"/>
      <c r="E33" s="5">
        <f t="shared" si="0"/>
        <v>-903.26627717214842</v>
      </c>
      <c r="F33" s="25">
        <f t="shared" si="1"/>
        <v>-903.5</v>
      </c>
      <c r="G33" s="25">
        <f t="shared" si="2"/>
        <v>0.73828250000224216</v>
      </c>
      <c r="J33" s="25">
        <f t="shared" si="3"/>
        <v>0.73828250000224216</v>
      </c>
      <c r="O33" s="25">
        <f t="shared" ca="1" si="4"/>
        <v>-3.7252451578920487E-2</v>
      </c>
      <c r="P33" s="25">
        <f t="shared" ca="1" si="5"/>
        <v>0.79785570269279993</v>
      </c>
      <c r="Q33" s="46">
        <f t="shared" si="6"/>
        <v>16001.861000000001</v>
      </c>
      <c r="S33" s="25">
        <f>G33</f>
        <v>0.73828250000224216</v>
      </c>
      <c r="U33" s="47"/>
    </row>
    <row r="34" spans="1:21" s="25" customFormat="1" ht="12.95" customHeight="1" x14ac:dyDescent="0.2">
      <c r="A34" s="44" t="s">
        <v>99</v>
      </c>
      <c r="B34" s="45" t="s">
        <v>20</v>
      </c>
      <c r="C34" s="44">
        <v>31324.429</v>
      </c>
      <c r="D34" s="50"/>
      <c r="E34" s="5">
        <f t="shared" si="0"/>
        <v>-807.00551950981219</v>
      </c>
      <c r="F34" s="25">
        <f t="shared" si="1"/>
        <v>-807</v>
      </c>
      <c r="G34" s="25">
        <f t="shared" si="2"/>
        <v>-1.74349999979313E-2</v>
      </c>
      <c r="J34" s="25">
        <f t="shared" si="3"/>
        <v>-1.74349999979313E-2</v>
      </c>
      <c r="O34" s="25">
        <f t="shared" ca="1" si="4"/>
        <v>-3.4721798383031327E-2</v>
      </c>
      <c r="P34" s="25">
        <f t="shared" ca="1" si="5"/>
        <v>0.79151540821818411</v>
      </c>
      <c r="Q34" s="46">
        <f t="shared" si="6"/>
        <v>16305.929</v>
      </c>
      <c r="R34" s="25">
        <f>G34</f>
        <v>-1.74349999979313E-2</v>
      </c>
      <c r="U34" s="47"/>
    </row>
    <row r="35" spans="1:21" s="25" customFormat="1" ht="12.95" customHeight="1" x14ac:dyDescent="0.2">
      <c r="A35" s="44" t="s">
        <v>99</v>
      </c>
      <c r="B35" s="45" t="s">
        <v>20</v>
      </c>
      <c r="C35" s="44">
        <v>31441.294000000002</v>
      </c>
      <c r="D35" s="50"/>
      <c r="E35" s="5">
        <f t="shared" si="0"/>
        <v>-770.00881665318445</v>
      </c>
      <c r="F35" s="25">
        <f t="shared" si="1"/>
        <v>-770</v>
      </c>
      <c r="G35" s="25">
        <f t="shared" si="2"/>
        <v>-2.7849999994941754E-2</v>
      </c>
      <c r="J35" s="25">
        <f t="shared" si="3"/>
        <v>-2.7849999994941754E-2</v>
      </c>
      <c r="O35" s="25">
        <f t="shared" ca="1" si="4"/>
        <v>-3.3751496121395066E-2</v>
      </c>
      <c r="P35" s="25">
        <f t="shared" ca="1" si="5"/>
        <v>0.78908441448180289</v>
      </c>
      <c r="Q35" s="46">
        <f t="shared" si="6"/>
        <v>16422.794000000002</v>
      </c>
      <c r="R35" s="25">
        <f>G35</f>
        <v>-2.7849999994941754E-2</v>
      </c>
      <c r="U35" s="47"/>
    </row>
    <row r="36" spans="1:21" s="25" customFormat="1" ht="12.95" customHeight="1" x14ac:dyDescent="0.2">
      <c r="A36" s="44" t="s">
        <v>99</v>
      </c>
      <c r="B36" s="45" t="s">
        <v>20</v>
      </c>
      <c r="C36" s="44">
        <v>32439.51</v>
      </c>
      <c r="D36" s="50"/>
      <c r="E36" s="5">
        <f t="shared" si="0"/>
        <v>-453.99717297260474</v>
      </c>
      <c r="F36" s="25">
        <f t="shared" si="1"/>
        <v>-454</v>
      </c>
      <c r="G36" s="25">
        <f t="shared" si="2"/>
        <v>8.9299999999639113E-3</v>
      </c>
      <c r="J36" s="25">
        <f t="shared" si="3"/>
        <v>8.9299999999639113E-3</v>
      </c>
      <c r="O36" s="25">
        <f t="shared" ca="1" si="4"/>
        <v>-2.5464590319312429E-2</v>
      </c>
      <c r="P36" s="25">
        <f t="shared" ca="1" si="5"/>
        <v>0.76832241392243927</v>
      </c>
      <c r="Q36" s="46">
        <f t="shared" si="6"/>
        <v>17421.009999999998</v>
      </c>
      <c r="R36" s="25">
        <f>G36</f>
        <v>8.9299999999639113E-3</v>
      </c>
      <c r="U36" s="47"/>
    </row>
    <row r="37" spans="1:21" s="25" customFormat="1" ht="12.95" customHeight="1" x14ac:dyDescent="0.2">
      <c r="A37" s="44" t="s">
        <v>137</v>
      </c>
      <c r="B37" s="45" t="s">
        <v>37</v>
      </c>
      <c r="C37" s="44">
        <v>33209.375</v>
      </c>
      <c r="D37" s="50"/>
      <c r="E37" s="5">
        <f t="shared" si="0"/>
        <v>-210.27607046357784</v>
      </c>
      <c r="F37" s="25">
        <f t="shared" si="1"/>
        <v>-210.5</v>
      </c>
      <c r="G37" s="25">
        <f t="shared" si="2"/>
        <v>0.70734749999974156</v>
      </c>
      <c r="J37" s="25">
        <f t="shared" si="3"/>
        <v>0.70734749999974156</v>
      </c>
      <c r="O37" s="25">
        <f t="shared" ca="1" si="4"/>
        <v>-1.9078952462327867E-2</v>
      </c>
      <c r="P37" s="25">
        <f t="shared" ca="1" si="5"/>
        <v>0.75232384703571442</v>
      </c>
      <c r="Q37" s="46">
        <f t="shared" si="6"/>
        <v>18190.875</v>
      </c>
      <c r="S37" s="25">
        <f>G37</f>
        <v>0.70734749999974156</v>
      </c>
      <c r="U37" s="47"/>
    </row>
    <row r="38" spans="1:21" s="25" customFormat="1" ht="12.95" customHeight="1" x14ac:dyDescent="0.2">
      <c r="A38" s="44" t="s">
        <v>137</v>
      </c>
      <c r="B38" s="45" t="s">
        <v>37</v>
      </c>
      <c r="C38" s="44">
        <v>33468.375</v>
      </c>
      <c r="D38" s="50"/>
      <c r="E38" s="5">
        <f t="shared" si="0"/>
        <v>-128.282778717833</v>
      </c>
      <c r="F38" s="25">
        <f t="shared" si="1"/>
        <v>-128.5</v>
      </c>
      <c r="G38" s="25">
        <f t="shared" si="2"/>
        <v>0.6861575000002631</v>
      </c>
      <c r="J38" s="25">
        <f t="shared" si="3"/>
        <v>0.6861575000002631</v>
      </c>
      <c r="O38" s="25">
        <f t="shared" ca="1" si="4"/>
        <v>-1.6928552855458322E-2</v>
      </c>
      <c r="P38" s="25">
        <f t="shared" ca="1" si="5"/>
        <v>0.74693623929562647</v>
      </c>
      <c r="Q38" s="46">
        <f t="shared" si="6"/>
        <v>18449.875</v>
      </c>
      <c r="S38" s="25">
        <f>G38</f>
        <v>0.6861575000002631</v>
      </c>
      <c r="U38" s="47"/>
    </row>
    <row r="39" spans="1:21" s="25" customFormat="1" ht="12.95" customHeight="1" x14ac:dyDescent="0.2">
      <c r="A39" s="44" t="s">
        <v>137</v>
      </c>
      <c r="B39" s="45" t="s">
        <v>20</v>
      </c>
      <c r="C39" s="44">
        <v>33475.58</v>
      </c>
      <c r="D39" s="50"/>
      <c r="E39" s="5">
        <f t="shared" si="0"/>
        <v>-126.00184564050392</v>
      </c>
      <c r="F39" s="25">
        <f t="shared" si="1"/>
        <v>-126</v>
      </c>
      <c r="G39" s="25">
        <f t="shared" si="2"/>
        <v>-5.8299999946029857E-3</v>
      </c>
      <c r="J39" s="25">
        <f t="shared" si="3"/>
        <v>-5.8299999946029857E-3</v>
      </c>
      <c r="O39" s="25">
        <f t="shared" ca="1" si="4"/>
        <v>-1.686299189183425E-2</v>
      </c>
      <c r="P39" s="25">
        <f t="shared" ca="1" si="5"/>
        <v>0.74677198296208713</v>
      </c>
      <c r="Q39" s="46">
        <f t="shared" si="6"/>
        <v>18457.080000000002</v>
      </c>
      <c r="R39" s="25">
        <f>G39</f>
        <v>-5.8299999946029857E-3</v>
      </c>
      <c r="U39" s="47"/>
    </row>
    <row r="40" spans="1:21" s="25" customFormat="1" ht="12.95" customHeight="1" x14ac:dyDescent="0.2">
      <c r="A40" s="44" t="s">
        <v>86</v>
      </c>
      <c r="B40" s="45" t="s">
        <v>37</v>
      </c>
      <c r="C40" s="44">
        <v>33569.434999999998</v>
      </c>
      <c r="D40" s="50"/>
      <c r="E40" s="5">
        <f t="shared" si="0"/>
        <v>-96.28956611619293</v>
      </c>
      <c r="F40" s="25">
        <f t="shared" si="1"/>
        <v>-96.5</v>
      </c>
      <c r="G40" s="25">
        <f t="shared" si="2"/>
        <v>0.66471750000346219</v>
      </c>
      <c r="J40" s="25">
        <f t="shared" si="3"/>
        <v>0.66471750000346219</v>
      </c>
      <c r="O40" s="25">
        <f t="shared" ca="1" si="4"/>
        <v>-1.6089372521070205E-2</v>
      </c>
      <c r="P40" s="25">
        <f t="shared" ca="1" si="5"/>
        <v>0.74483375822632381</v>
      </c>
      <c r="Q40" s="46">
        <f t="shared" si="6"/>
        <v>18550.934999999998</v>
      </c>
      <c r="S40" s="25">
        <f>G40</f>
        <v>0.66471750000346219</v>
      </c>
      <c r="U40" s="47"/>
    </row>
    <row r="41" spans="1:21" s="25" customFormat="1" ht="12.95" customHeight="1" x14ac:dyDescent="0.2">
      <c r="A41" s="44" t="s">
        <v>137</v>
      </c>
      <c r="B41" s="45" t="s">
        <v>37</v>
      </c>
      <c r="C41" s="44">
        <v>33569.472999999998</v>
      </c>
      <c r="D41" s="50"/>
      <c r="E41" s="5">
        <f t="shared" si="0"/>
        <v>-96.277536212384533</v>
      </c>
      <c r="F41" s="25">
        <f t="shared" si="1"/>
        <v>-96.5</v>
      </c>
      <c r="G41" s="25">
        <f t="shared" si="2"/>
        <v>0.70271750000392785</v>
      </c>
      <c r="J41" s="25">
        <f t="shared" si="3"/>
        <v>0.70271750000392785</v>
      </c>
      <c r="O41" s="25">
        <f t="shared" ca="1" si="4"/>
        <v>-1.6089372521070205E-2</v>
      </c>
      <c r="P41" s="25">
        <f t="shared" ca="1" si="5"/>
        <v>0.74483375822632381</v>
      </c>
      <c r="Q41" s="46">
        <f t="shared" si="6"/>
        <v>18550.972999999998</v>
      </c>
      <c r="S41" s="25">
        <f>G41</f>
        <v>0.70271750000392785</v>
      </c>
      <c r="U41" s="47"/>
    </row>
    <row r="42" spans="1:21" s="25" customFormat="1" ht="12.95" customHeight="1" x14ac:dyDescent="0.2">
      <c r="A42" s="44" t="s">
        <v>137</v>
      </c>
      <c r="B42" s="45" t="s">
        <v>20</v>
      </c>
      <c r="C42" s="44">
        <v>33592.457000000002</v>
      </c>
      <c r="D42" s="50"/>
      <c r="E42" s="5">
        <f t="shared" si="0"/>
        <v>-89.001343866884412</v>
      </c>
      <c r="F42" s="25">
        <f t="shared" si="1"/>
        <v>-89</v>
      </c>
      <c r="G42" s="25">
        <f t="shared" si="2"/>
        <v>-4.2449999964446761E-3</v>
      </c>
      <c r="J42" s="25">
        <f t="shared" si="3"/>
        <v>-4.2449999964446761E-3</v>
      </c>
      <c r="O42" s="25">
        <f t="shared" ca="1" si="4"/>
        <v>-1.5892689630197993E-2</v>
      </c>
      <c r="P42" s="25">
        <f t="shared" ca="1" si="5"/>
        <v>0.74434098922570602</v>
      </c>
      <c r="Q42" s="46">
        <f t="shared" si="6"/>
        <v>18573.957000000002</v>
      </c>
      <c r="R42" s="25">
        <f>G42</f>
        <v>-4.2449999964446761E-3</v>
      </c>
      <c r="U42" s="47"/>
    </row>
    <row r="43" spans="1:21" s="25" customFormat="1" ht="12.95" customHeight="1" x14ac:dyDescent="0.2">
      <c r="A43" s="44" t="s">
        <v>86</v>
      </c>
      <c r="B43" s="45" t="s">
        <v>37</v>
      </c>
      <c r="C43" s="44">
        <v>33828.502</v>
      </c>
      <c r="D43" s="50"/>
      <c r="E43" s="5">
        <f t="shared" si="0"/>
        <v>-14.275063750574796</v>
      </c>
      <c r="F43" s="25">
        <f t="shared" si="1"/>
        <v>-14.5</v>
      </c>
      <c r="G43" s="25">
        <f t="shared" si="2"/>
        <v>0.71052750000671949</v>
      </c>
      <c r="J43" s="25">
        <f t="shared" si="3"/>
        <v>0.71052750000671949</v>
      </c>
      <c r="O43" s="25">
        <f t="shared" ca="1" si="4"/>
        <v>-1.393897291420066E-2</v>
      </c>
      <c r="P43" s="25">
        <f t="shared" ca="1" si="5"/>
        <v>0.73944615048623574</v>
      </c>
      <c r="Q43" s="46">
        <f t="shared" si="6"/>
        <v>18810.002</v>
      </c>
      <c r="S43" s="25">
        <f>G43</f>
        <v>0.71052750000671949</v>
      </c>
      <c r="U43" s="47"/>
    </row>
    <row r="44" spans="1:21" s="25" customFormat="1" ht="12.95" customHeight="1" x14ac:dyDescent="0.2">
      <c r="A44" s="48" t="s">
        <v>12</v>
      </c>
      <c r="B44" s="71"/>
      <c r="C44" s="49">
        <v>33873.593999999997</v>
      </c>
      <c r="D44" s="49" t="s">
        <v>33</v>
      </c>
      <c r="E44" s="25">
        <f t="shared" si="0"/>
        <v>0</v>
      </c>
      <c r="F44" s="25">
        <f t="shared" si="1"/>
        <v>0</v>
      </c>
      <c r="G44" s="25">
        <f t="shared" si="2"/>
        <v>0</v>
      </c>
      <c r="H44" s="25">
        <f>+G44</f>
        <v>0</v>
      </c>
      <c r="O44" s="25">
        <f t="shared" ref="O44:O75" ca="1" si="7">+C$11+C$12*$F44</f>
        <v>-1.3558719325181046E-2</v>
      </c>
      <c r="Q44" s="46">
        <f t="shared" si="6"/>
        <v>18855.093999999997</v>
      </c>
      <c r="R44" s="25">
        <f>G44</f>
        <v>0</v>
      </c>
    </row>
    <row r="45" spans="1:21" s="25" customFormat="1" ht="12.95" customHeight="1" x14ac:dyDescent="0.2">
      <c r="A45" s="44" t="s">
        <v>137</v>
      </c>
      <c r="B45" s="45" t="s">
        <v>20</v>
      </c>
      <c r="C45" s="44">
        <v>33873.608</v>
      </c>
      <c r="D45" s="50"/>
      <c r="E45" s="5">
        <f t="shared" si="0"/>
        <v>4.4320698249972462E-3</v>
      </c>
      <c r="F45" s="25">
        <f t="shared" si="1"/>
        <v>0</v>
      </c>
      <c r="G45" s="25">
        <f t="shared" si="2"/>
        <v>1.4000000002852175E-2</v>
      </c>
      <c r="J45" s="25">
        <f t="shared" ref="J45:J62" si="8">+G45</f>
        <v>1.4000000002852175E-2</v>
      </c>
      <c r="O45" s="25">
        <f t="shared" ca="1" si="7"/>
        <v>-1.3558719325181046E-2</v>
      </c>
      <c r="P45" s="25">
        <f t="shared" ref="P45:P76" ca="1" si="9">+D$11+D$12*$F45</f>
        <v>0.73849346375170799</v>
      </c>
      <c r="Q45" s="46">
        <f t="shared" si="6"/>
        <v>18855.108</v>
      </c>
      <c r="R45" s="25">
        <f>G45</f>
        <v>1.4000000002852175E-2</v>
      </c>
      <c r="U45" s="47"/>
    </row>
    <row r="46" spans="1:21" s="25" customFormat="1" ht="12.95" customHeight="1" x14ac:dyDescent="0.2">
      <c r="A46" s="44" t="s">
        <v>86</v>
      </c>
      <c r="B46" s="45" t="s">
        <v>37</v>
      </c>
      <c r="C46" s="44">
        <v>33929.512000000002</v>
      </c>
      <c r="D46" s="50"/>
      <c r="E46" s="5">
        <f t="shared" si="0"/>
        <v>17.702320030266328</v>
      </c>
      <c r="F46" s="25">
        <f t="shared" si="1"/>
        <v>17.5</v>
      </c>
      <c r="G46" s="25">
        <f t="shared" si="2"/>
        <v>0.6390875000070082</v>
      </c>
      <c r="J46" s="25">
        <f t="shared" si="8"/>
        <v>0.6390875000070082</v>
      </c>
      <c r="O46" s="25">
        <f t="shared" ca="1" si="7"/>
        <v>-1.3099792579812546E-2</v>
      </c>
      <c r="P46" s="25">
        <f t="shared" ca="1" si="9"/>
        <v>0.73734366941693308</v>
      </c>
      <c r="Q46" s="46">
        <f t="shared" si="6"/>
        <v>18911.012000000002</v>
      </c>
      <c r="S46" s="25">
        <f>G46</f>
        <v>0.6390875000070082</v>
      </c>
      <c r="U46" s="47"/>
    </row>
    <row r="47" spans="1:21" s="25" customFormat="1" ht="12.95" customHeight="1" x14ac:dyDescent="0.2">
      <c r="A47" s="44" t="s">
        <v>137</v>
      </c>
      <c r="B47" s="45" t="s">
        <v>20</v>
      </c>
      <c r="C47" s="44">
        <v>34363.21</v>
      </c>
      <c r="D47" s="50"/>
      <c r="E47" s="5">
        <f t="shared" si="0"/>
        <v>155.000878499555</v>
      </c>
      <c r="F47" s="25">
        <f t="shared" si="1"/>
        <v>155</v>
      </c>
      <c r="G47" s="25">
        <f t="shared" si="2"/>
        <v>2.7750000008381903E-3</v>
      </c>
      <c r="J47" s="25">
        <f t="shared" si="8"/>
        <v>2.7750000008381903E-3</v>
      </c>
      <c r="O47" s="25">
        <f t="shared" ca="1" si="7"/>
        <v>-9.4939395804886119E-3</v>
      </c>
      <c r="P47" s="25">
        <f t="shared" ca="1" si="9"/>
        <v>0.72830957107227334</v>
      </c>
      <c r="Q47" s="46">
        <f t="shared" si="6"/>
        <v>19344.71</v>
      </c>
      <c r="R47" s="25">
        <f>G47</f>
        <v>2.7750000008381903E-3</v>
      </c>
      <c r="U47" s="47"/>
    </row>
    <row r="48" spans="1:21" s="25" customFormat="1" ht="12.95" customHeight="1" x14ac:dyDescent="0.2">
      <c r="A48" s="44" t="s">
        <v>137</v>
      </c>
      <c r="B48" s="45" t="s">
        <v>20</v>
      </c>
      <c r="C48" s="44">
        <v>34366.357000000004</v>
      </c>
      <c r="D48" s="50"/>
      <c r="E48" s="5">
        <f t="shared" si="0"/>
        <v>155.99714448072962</v>
      </c>
      <c r="F48" s="25">
        <f t="shared" si="1"/>
        <v>156</v>
      </c>
      <c r="G48" s="25">
        <f t="shared" si="2"/>
        <v>-9.0199999904143624E-3</v>
      </c>
      <c r="J48" s="25">
        <f t="shared" si="8"/>
        <v>-9.0199999904143624E-3</v>
      </c>
      <c r="O48" s="25">
        <f t="shared" ca="1" si="7"/>
        <v>-9.467715195038983E-3</v>
      </c>
      <c r="P48" s="25">
        <f t="shared" ca="1" si="9"/>
        <v>0.72824386853885759</v>
      </c>
      <c r="Q48" s="46">
        <f t="shared" si="6"/>
        <v>19347.857000000004</v>
      </c>
      <c r="R48" s="25">
        <f>G48</f>
        <v>-9.0199999904143624E-3</v>
      </c>
      <c r="U48" s="47"/>
    </row>
    <row r="49" spans="1:21" s="25" customFormat="1" ht="12.95" customHeight="1" x14ac:dyDescent="0.2">
      <c r="A49" s="44" t="s">
        <v>137</v>
      </c>
      <c r="B49" s="45" t="s">
        <v>37</v>
      </c>
      <c r="C49" s="44">
        <v>34381.252</v>
      </c>
      <c r="D49" s="50"/>
      <c r="E49" s="5">
        <f t="shared" si="0"/>
        <v>160.71255019714894</v>
      </c>
      <c r="F49" s="25">
        <f t="shared" si="1"/>
        <v>160.5</v>
      </c>
      <c r="G49" s="25">
        <f t="shared" si="2"/>
        <v>0.6714025000037509</v>
      </c>
      <c r="J49" s="25">
        <f t="shared" si="8"/>
        <v>0.6714025000037509</v>
      </c>
      <c r="O49" s="25">
        <f t="shared" ca="1" si="7"/>
        <v>-9.3497054605156549E-3</v>
      </c>
      <c r="P49" s="25">
        <f t="shared" ca="1" si="9"/>
        <v>0.72794820713848696</v>
      </c>
      <c r="Q49" s="46">
        <f t="shared" si="6"/>
        <v>19362.752</v>
      </c>
      <c r="S49" s="25">
        <f t="shared" ref="S49:S56" si="10">G49</f>
        <v>0.6714025000037509</v>
      </c>
      <c r="U49" s="47"/>
    </row>
    <row r="50" spans="1:21" s="25" customFormat="1" ht="12.95" customHeight="1" x14ac:dyDescent="0.2">
      <c r="A50" s="44" t="s">
        <v>86</v>
      </c>
      <c r="B50" s="45" t="s">
        <v>37</v>
      </c>
      <c r="C50" s="44">
        <v>34485.493000000002</v>
      </c>
      <c r="D50" s="50"/>
      <c r="E50" s="5">
        <f t="shared" si="0"/>
        <v>193.71279237810776</v>
      </c>
      <c r="F50" s="25">
        <f t="shared" si="1"/>
        <v>193.5</v>
      </c>
      <c r="G50" s="25">
        <f t="shared" si="2"/>
        <v>0.67216750000807224</v>
      </c>
      <c r="J50" s="25">
        <f t="shared" si="8"/>
        <v>0.67216750000807224</v>
      </c>
      <c r="O50" s="25">
        <f t="shared" ca="1" si="7"/>
        <v>-8.4843007406779115E-3</v>
      </c>
      <c r="P50" s="25">
        <f t="shared" ca="1" si="9"/>
        <v>0.72578002353576854</v>
      </c>
      <c r="Q50" s="46">
        <f t="shared" si="6"/>
        <v>19466.993000000002</v>
      </c>
      <c r="S50" s="25">
        <f t="shared" si="10"/>
        <v>0.67216750000807224</v>
      </c>
      <c r="U50" s="47"/>
    </row>
    <row r="51" spans="1:21" s="25" customFormat="1" ht="12.95" customHeight="1" x14ac:dyDescent="0.2">
      <c r="A51" s="44" t="s">
        <v>137</v>
      </c>
      <c r="B51" s="45" t="s">
        <v>37</v>
      </c>
      <c r="C51" s="44">
        <v>34605.495000000003</v>
      </c>
      <c r="D51" s="50"/>
      <c r="E51" s="5">
        <f t="shared" si="0"/>
        <v>231.70259545174829</v>
      </c>
      <c r="F51" s="25">
        <f t="shared" si="1"/>
        <v>231.5</v>
      </c>
      <c r="G51" s="25">
        <f t="shared" si="2"/>
        <v>0.63995750000322005</v>
      </c>
      <c r="J51" s="25">
        <f t="shared" si="8"/>
        <v>0.63995750000322005</v>
      </c>
      <c r="O51" s="25">
        <f t="shared" ca="1" si="7"/>
        <v>-7.4877740935920247E-3</v>
      </c>
      <c r="P51" s="25">
        <f t="shared" ca="1" si="9"/>
        <v>0.72328332726597167</v>
      </c>
      <c r="Q51" s="46">
        <f t="shared" si="6"/>
        <v>19586.995000000003</v>
      </c>
      <c r="S51" s="25">
        <f t="shared" si="10"/>
        <v>0.63995750000322005</v>
      </c>
      <c r="U51" s="47"/>
    </row>
    <row r="52" spans="1:21" s="25" customFormat="1" ht="12.95" customHeight="1" x14ac:dyDescent="0.2">
      <c r="A52" s="44" t="s">
        <v>137</v>
      </c>
      <c r="B52" s="45" t="s">
        <v>37</v>
      </c>
      <c r="C52" s="44">
        <v>34624.495000000003</v>
      </c>
      <c r="D52" s="50"/>
      <c r="E52" s="5">
        <f t="shared" si="0"/>
        <v>237.71754735587629</v>
      </c>
      <c r="F52" s="25">
        <f t="shared" si="1"/>
        <v>237.5</v>
      </c>
      <c r="G52" s="25">
        <f t="shared" si="2"/>
        <v>0.68718750000698492</v>
      </c>
      <c r="J52" s="25">
        <f t="shared" si="8"/>
        <v>0.68718750000698492</v>
      </c>
      <c r="O52" s="25">
        <f t="shared" ca="1" si="7"/>
        <v>-7.3304277808942534E-3</v>
      </c>
      <c r="P52" s="25">
        <f t="shared" ca="1" si="9"/>
        <v>0.72288911206547746</v>
      </c>
      <c r="Q52" s="46">
        <f t="shared" si="6"/>
        <v>19605.995000000003</v>
      </c>
      <c r="S52" s="25">
        <f t="shared" si="10"/>
        <v>0.68718750000698492</v>
      </c>
      <c r="U52" s="47"/>
    </row>
    <row r="53" spans="1:21" s="25" customFormat="1" ht="12.95" customHeight="1" x14ac:dyDescent="0.2">
      <c r="A53" s="44" t="s">
        <v>137</v>
      </c>
      <c r="B53" s="45" t="s">
        <v>37</v>
      </c>
      <c r="C53" s="44">
        <v>34719.25</v>
      </c>
      <c r="D53" s="50"/>
      <c r="E53" s="5">
        <f t="shared" ref="E53:E84" si="11">+(C53-C$7)/C$8</f>
        <v>267.7147456545938</v>
      </c>
      <c r="F53" s="25">
        <f t="shared" ref="F53:F84" si="12">ROUND(2*E53,0)/2</f>
        <v>267.5</v>
      </c>
      <c r="G53" s="25">
        <f t="shared" ref="G53:G84" si="13">+C53-(C$7+F53*C$8)</f>
        <v>0.67833750000136206</v>
      </c>
      <c r="J53" s="25">
        <f t="shared" si="8"/>
        <v>0.67833750000136206</v>
      </c>
      <c r="O53" s="25">
        <f t="shared" ca="1" si="7"/>
        <v>-6.5436962174053948E-3</v>
      </c>
      <c r="P53" s="25">
        <f t="shared" ca="1" si="9"/>
        <v>0.7209180360630062</v>
      </c>
      <c r="Q53" s="46">
        <f t="shared" ref="Q53:Q84" si="14">+C53-15018.5</f>
        <v>19700.75</v>
      </c>
      <c r="S53" s="25">
        <f t="shared" si="10"/>
        <v>0.67833750000136206</v>
      </c>
      <c r="U53" s="47"/>
    </row>
    <row r="54" spans="1:21" s="25" customFormat="1" ht="12.95" customHeight="1" x14ac:dyDescent="0.2">
      <c r="A54" s="44" t="s">
        <v>86</v>
      </c>
      <c r="B54" s="45" t="s">
        <v>37</v>
      </c>
      <c r="C54" s="44">
        <v>35224.582000000002</v>
      </c>
      <c r="D54" s="50"/>
      <c r="E54" s="5">
        <f t="shared" si="11"/>
        <v>427.6909391081108</v>
      </c>
      <c r="F54" s="25">
        <f t="shared" si="12"/>
        <v>427.5</v>
      </c>
      <c r="G54" s="25">
        <f t="shared" si="13"/>
        <v>0.60313750000204891</v>
      </c>
      <c r="J54" s="25">
        <f t="shared" si="8"/>
        <v>0.60313750000204891</v>
      </c>
      <c r="O54" s="25">
        <f t="shared" ca="1" si="7"/>
        <v>-2.3477945454648194E-3</v>
      </c>
      <c r="P54" s="25">
        <f t="shared" ca="1" si="9"/>
        <v>0.71040563071649299</v>
      </c>
      <c r="Q54" s="46">
        <f t="shared" si="14"/>
        <v>20206.082000000002</v>
      </c>
      <c r="S54" s="25">
        <f t="shared" si="10"/>
        <v>0.60313750000204891</v>
      </c>
      <c r="U54" s="47"/>
    </row>
    <row r="55" spans="1:21" s="25" customFormat="1" ht="12.95" customHeight="1" x14ac:dyDescent="0.2">
      <c r="A55" s="44" t="s">
        <v>86</v>
      </c>
      <c r="B55" s="45" t="s">
        <v>37</v>
      </c>
      <c r="C55" s="44">
        <v>36453.372000000003</v>
      </c>
      <c r="D55" s="50"/>
      <c r="E55" s="5">
        <f t="shared" si="11"/>
        <v>816.69687333302909</v>
      </c>
      <c r="F55" s="25">
        <f t="shared" si="12"/>
        <v>816.5</v>
      </c>
      <c r="G55" s="25">
        <f t="shared" si="13"/>
        <v>0.62188250000326661</v>
      </c>
      <c r="J55" s="25">
        <f t="shared" si="8"/>
        <v>0.62188250000326661</v>
      </c>
      <c r="O55" s="25">
        <f t="shared" ca="1" si="7"/>
        <v>7.8534913944407064E-3</v>
      </c>
      <c r="P55" s="25">
        <f t="shared" ca="1" si="9"/>
        <v>0.68484734521778268</v>
      </c>
      <c r="Q55" s="46">
        <f t="shared" si="14"/>
        <v>21434.872000000003</v>
      </c>
      <c r="S55" s="25">
        <f t="shared" si="10"/>
        <v>0.62188250000326661</v>
      </c>
      <c r="U55" s="47"/>
    </row>
    <row r="56" spans="1:21" s="25" customFormat="1" ht="12.95" customHeight="1" x14ac:dyDescent="0.2">
      <c r="A56" s="44" t="s">
        <v>86</v>
      </c>
      <c r="B56" s="45" t="s">
        <v>37</v>
      </c>
      <c r="C56" s="44">
        <v>36813.478999999999</v>
      </c>
      <c r="D56" s="50"/>
      <c r="E56" s="5">
        <f t="shared" si="11"/>
        <v>930.69825677196593</v>
      </c>
      <c r="F56" s="25">
        <f t="shared" si="12"/>
        <v>930.5</v>
      </c>
      <c r="G56" s="25">
        <f t="shared" si="13"/>
        <v>0.62625249999837251</v>
      </c>
      <c r="J56" s="25">
        <f t="shared" si="8"/>
        <v>0.62625249999837251</v>
      </c>
      <c r="O56" s="25">
        <f t="shared" ca="1" si="7"/>
        <v>1.0843071335698368E-2</v>
      </c>
      <c r="P56" s="25">
        <f t="shared" ca="1" si="9"/>
        <v>0.67735725640839195</v>
      </c>
      <c r="Q56" s="46">
        <f t="shared" si="14"/>
        <v>21794.978999999999</v>
      </c>
      <c r="S56" s="25">
        <f t="shared" si="10"/>
        <v>0.62625249999837251</v>
      </c>
      <c r="U56" s="47"/>
    </row>
    <row r="57" spans="1:21" s="25" customFormat="1" ht="12.95" customHeight="1" x14ac:dyDescent="0.2">
      <c r="A57" s="44" t="s">
        <v>99</v>
      </c>
      <c r="B57" s="45" t="s">
        <v>20</v>
      </c>
      <c r="C57" s="44">
        <v>36814.464999999997</v>
      </c>
      <c r="D57" s="50"/>
      <c r="E57" s="5">
        <f t="shared" si="11"/>
        <v>931.01040111814768</v>
      </c>
      <c r="F57" s="25">
        <f t="shared" si="12"/>
        <v>931</v>
      </c>
      <c r="G57" s="25">
        <f t="shared" si="13"/>
        <v>3.2854999997653067E-2</v>
      </c>
      <c r="J57" s="25">
        <f t="shared" si="8"/>
        <v>3.2854999997653067E-2</v>
      </c>
      <c r="O57" s="25">
        <f t="shared" ca="1" si="7"/>
        <v>1.0856183528423182E-2</v>
      </c>
      <c r="P57" s="25">
        <f t="shared" ca="1" si="9"/>
        <v>0.67732440514168413</v>
      </c>
      <c r="Q57" s="46">
        <f t="shared" si="14"/>
        <v>21795.964999999997</v>
      </c>
      <c r="R57" s="25">
        <f>G57</f>
        <v>3.2854999997653067E-2</v>
      </c>
      <c r="U57" s="47"/>
    </row>
    <row r="58" spans="1:21" s="25" customFormat="1" ht="12.95" customHeight="1" x14ac:dyDescent="0.2">
      <c r="A58" s="44" t="s">
        <v>86</v>
      </c>
      <c r="B58" s="45" t="s">
        <v>37</v>
      </c>
      <c r="C58" s="44">
        <v>36851.43</v>
      </c>
      <c r="D58" s="50"/>
      <c r="E58" s="5">
        <f t="shared" si="11"/>
        <v>942.71264833583791</v>
      </c>
      <c r="F58" s="25">
        <f t="shared" si="12"/>
        <v>942.5</v>
      </c>
      <c r="G58" s="25">
        <f t="shared" si="13"/>
        <v>0.67171249999955762</v>
      </c>
      <c r="J58" s="25">
        <f t="shared" si="8"/>
        <v>0.67171249999955762</v>
      </c>
      <c r="O58" s="25">
        <f t="shared" ca="1" si="7"/>
        <v>1.115776396109391E-2</v>
      </c>
      <c r="P58" s="25">
        <f t="shared" ca="1" si="9"/>
        <v>0.67656882600740353</v>
      </c>
      <c r="Q58" s="46">
        <f t="shared" si="14"/>
        <v>21832.93</v>
      </c>
      <c r="S58" s="25">
        <f>G58</f>
        <v>0.67171249999955762</v>
      </c>
      <c r="U58" s="47"/>
    </row>
    <row r="59" spans="1:21" s="25" customFormat="1" ht="12.95" customHeight="1" x14ac:dyDescent="0.2">
      <c r="A59" s="44" t="s">
        <v>99</v>
      </c>
      <c r="B59" s="45" t="s">
        <v>20</v>
      </c>
      <c r="C59" s="44">
        <v>37231.451999999997</v>
      </c>
      <c r="D59" s="50"/>
      <c r="E59" s="5">
        <f t="shared" si="11"/>
        <v>1063.0186510995491</v>
      </c>
      <c r="F59" s="25">
        <f t="shared" si="12"/>
        <v>1063</v>
      </c>
      <c r="G59" s="25">
        <f t="shared" si="13"/>
        <v>5.8915000001434237E-2</v>
      </c>
      <c r="J59" s="25">
        <f t="shared" si="8"/>
        <v>5.8915000001434237E-2</v>
      </c>
      <c r="O59" s="25">
        <f t="shared" ca="1" si="7"/>
        <v>1.4317802407774156E-2</v>
      </c>
      <c r="P59" s="25">
        <f t="shared" ca="1" si="9"/>
        <v>0.66865167073081078</v>
      </c>
      <c r="Q59" s="46">
        <f t="shared" si="14"/>
        <v>22212.951999999997</v>
      </c>
      <c r="R59" s="25">
        <f>G59</f>
        <v>5.8915000001434237E-2</v>
      </c>
      <c r="U59" s="47"/>
    </row>
    <row r="60" spans="1:21" s="25" customFormat="1" ht="12.95" customHeight="1" x14ac:dyDescent="0.2">
      <c r="A60" s="44" t="s">
        <v>86</v>
      </c>
      <c r="B60" s="45" t="s">
        <v>37</v>
      </c>
      <c r="C60" s="44">
        <v>37663.245999999999</v>
      </c>
      <c r="D60" s="50"/>
      <c r="E60" s="5">
        <f t="shared" si="11"/>
        <v>1199.7144480727625</v>
      </c>
      <c r="F60" s="25">
        <f t="shared" si="12"/>
        <v>1199.5</v>
      </c>
      <c r="G60" s="25">
        <f t="shared" si="13"/>
        <v>0.67739750000328058</v>
      </c>
      <c r="J60" s="25">
        <f t="shared" si="8"/>
        <v>0.67739750000328058</v>
      </c>
      <c r="O60" s="25">
        <f t="shared" ca="1" si="7"/>
        <v>1.7897431021648459E-2</v>
      </c>
      <c r="P60" s="25">
        <f t="shared" ca="1" si="9"/>
        <v>0.65968327491956658</v>
      </c>
      <c r="Q60" s="46">
        <f t="shared" si="14"/>
        <v>22644.745999999999</v>
      </c>
      <c r="S60" s="25">
        <f>G60</f>
        <v>0.67739750000328058</v>
      </c>
      <c r="U60" s="47"/>
    </row>
    <row r="61" spans="1:21" s="25" customFormat="1" ht="12.95" customHeight="1" x14ac:dyDescent="0.2">
      <c r="A61" s="44" t="s">
        <v>99</v>
      </c>
      <c r="B61" s="45" t="s">
        <v>20</v>
      </c>
      <c r="C61" s="44">
        <v>38043.254999999997</v>
      </c>
      <c r="D61" s="50"/>
      <c r="E61" s="5">
        <f t="shared" si="11"/>
        <v>1320.016335343066</v>
      </c>
      <c r="F61" s="25">
        <f t="shared" si="12"/>
        <v>1320</v>
      </c>
      <c r="G61" s="25">
        <f t="shared" si="13"/>
        <v>5.1599999998870771E-2</v>
      </c>
      <c r="J61" s="25">
        <f t="shared" si="8"/>
        <v>5.1599999998870771E-2</v>
      </c>
      <c r="O61" s="25">
        <f t="shared" ca="1" si="7"/>
        <v>2.1057469468328704E-2</v>
      </c>
      <c r="P61" s="25">
        <f t="shared" ca="1" si="9"/>
        <v>0.65176611964297382</v>
      </c>
      <c r="Q61" s="46">
        <f t="shared" si="14"/>
        <v>23024.754999999997</v>
      </c>
      <c r="R61" s="25">
        <f>G61</f>
        <v>5.1599999998870771E-2</v>
      </c>
      <c r="U61" s="47"/>
    </row>
    <row r="62" spans="1:21" s="25" customFormat="1" ht="12.95" customHeight="1" x14ac:dyDescent="0.2">
      <c r="A62" s="44" t="s">
        <v>99</v>
      </c>
      <c r="B62" s="45" t="s">
        <v>20</v>
      </c>
      <c r="C62" s="44">
        <v>38084.29</v>
      </c>
      <c r="D62" s="50"/>
      <c r="E62" s="5">
        <f t="shared" si="11"/>
        <v>1333.0070485739036</v>
      </c>
      <c r="F62" s="25">
        <f t="shared" si="12"/>
        <v>1333</v>
      </c>
      <c r="G62" s="25">
        <f t="shared" si="13"/>
        <v>2.2264999999606516E-2</v>
      </c>
      <c r="J62" s="25">
        <f t="shared" si="8"/>
        <v>2.2264999999606516E-2</v>
      </c>
      <c r="O62" s="25">
        <f t="shared" ca="1" si="7"/>
        <v>2.139838647917388E-2</v>
      </c>
      <c r="P62" s="25">
        <f t="shared" ca="1" si="9"/>
        <v>0.65091198670856965</v>
      </c>
      <c r="Q62" s="46">
        <f t="shared" si="14"/>
        <v>23065.79</v>
      </c>
      <c r="R62" s="25">
        <f>G62</f>
        <v>2.2264999999606516E-2</v>
      </c>
      <c r="U62" s="47"/>
    </row>
    <row r="63" spans="1:21" s="25" customFormat="1" ht="12.95" customHeight="1" x14ac:dyDescent="0.2">
      <c r="A63" s="48" t="s">
        <v>32</v>
      </c>
      <c r="B63" s="71"/>
      <c r="C63" s="49">
        <v>38264.345200000003</v>
      </c>
      <c r="D63" s="49"/>
      <c r="E63" s="25">
        <f t="shared" si="11"/>
        <v>1390.0082784732806</v>
      </c>
      <c r="F63" s="25">
        <f t="shared" si="12"/>
        <v>1390</v>
      </c>
      <c r="G63" s="25">
        <f t="shared" si="13"/>
        <v>2.6150000005145557E-2</v>
      </c>
      <c r="N63" s="25">
        <f>+G63</f>
        <v>2.6150000005145557E-2</v>
      </c>
      <c r="O63" s="25">
        <f t="shared" ca="1" si="7"/>
        <v>2.289317644980271E-2</v>
      </c>
      <c r="P63" s="25">
        <f t="shared" ca="1" si="9"/>
        <v>0.64716694230387428</v>
      </c>
      <c r="Q63" s="46">
        <f t="shared" si="14"/>
        <v>23245.845200000003</v>
      </c>
      <c r="R63" s="25">
        <f>G63</f>
        <v>2.6150000005145557E-2</v>
      </c>
    </row>
    <row r="64" spans="1:21" s="25" customFormat="1" ht="12.95" customHeight="1" x14ac:dyDescent="0.2">
      <c r="A64" s="44" t="s">
        <v>99</v>
      </c>
      <c r="B64" s="45" t="s">
        <v>20</v>
      </c>
      <c r="C64" s="44">
        <v>38286.464999999997</v>
      </c>
      <c r="D64" s="50"/>
      <c r="E64" s="5">
        <f t="shared" si="11"/>
        <v>1397.0108854800642</v>
      </c>
      <c r="F64" s="25">
        <f t="shared" si="12"/>
        <v>1397</v>
      </c>
      <c r="G64" s="25">
        <f t="shared" si="13"/>
        <v>3.4384999999019783E-2</v>
      </c>
      <c r="J64" s="25">
        <f t="shared" ref="J64:J95" si="15">+G64</f>
        <v>3.4384999999019783E-2</v>
      </c>
      <c r="O64" s="25">
        <f t="shared" ca="1" si="7"/>
        <v>2.3076747147950112E-2</v>
      </c>
      <c r="P64" s="25">
        <f t="shared" ca="1" si="9"/>
        <v>0.64670702456996432</v>
      </c>
      <c r="Q64" s="46">
        <f t="shared" si="14"/>
        <v>23267.964999999997</v>
      </c>
      <c r="R64" s="25">
        <f>G64</f>
        <v>3.4384999999019783E-2</v>
      </c>
      <c r="U64" s="47"/>
    </row>
    <row r="65" spans="1:21" s="25" customFormat="1" ht="12.95" customHeight="1" x14ac:dyDescent="0.2">
      <c r="A65" s="44" t="s">
        <v>86</v>
      </c>
      <c r="B65" s="45" t="s">
        <v>37</v>
      </c>
      <c r="C65" s="44">
        <v>38323.415000000001</v>
      </c>
      <c r="D65" s="50"/>
      <c r="E65" s="5">
        <f t="shared" si="11"/>
        <v>1408.7083840515145</v>
      </c>
      <c r="F65" s="25">
        <f t="shared" si="12"/>
        <v>1408.5</v>
      </c>
      <c r="G65" s="25">
        <f t="shared" si="13"/>
        <v>0.65824250000150641</v>
      </c>
      <c r="J65" s="25">
        <f t="shared" si="15"/>
        <v>0.65824250000150641</v>
      </c>
      <c r="O65" s="25">
        <f t="shared" ca="1" si="7"/>
        <v>2.337832758062084E-2</v>
      </c>
      <c r="P65" s="25">
        <f t="shared" ca="1" si="9"/>
        <v>0.64595144543568372</v>
      </c>
      <c r="Q65" s="46">
        <f t="shared" si="14"/>
        <v>23304.915000000001</v>
      </c>
      <c r="S65" s="25">
        <f>G65</f>
        <v>0.65824250000150641</v>
      </c>
      <c r="U65" s="47"/>
    </row>
    <row r="66" spans="1:21" s="25" customFormat="1" ht="12.95" customHeight="1" x14ac:dyDescent="0.2">
      <c r="A66" s="44" t="s">
        <v>99</v>
      </c>
      <c r="B66" s="45" t="s">
        <v>20</v>
      </c>
      <c r="C66" s="44">
        <v>38384.402000000002</v>
      </c>
      <c r="D66" s="50"/>
      <c r="E66" s="5">
        <f t="shared" si="11"/>
        <v>1428.0154299345177</v>
      </c>
      <c r="F66" s="25">
        <f t="shared" si="12"/>
        <v>1428</v>
      </c>
      <c r="G66" s="25">
        <f t="shared" si="13"/>
        <v>4.874000000563683E-2</v>
      </c>
      <c r="J66" s="25">
        <f t="shared" si="15"/>
        <v>4.874000000563683E-2</v>
      </c>
      <c r="O66" s="25">
        <f t="shared" ca="1" si="7"/>
        <v>2.3889703096888593E-2</v>
      </c>
      <c r="P66" s="25">
        <f t="shared" ca="1" si="9"/>
        <v>0.64467024603407741</v>
      </c>
      <c r="Q66" s="46">
        <f t="shared" si="14"/>
        <v>23365.902000000002</v>
      </c>
      <c r="R66" s="25">
        <f>G66</f>
        <v>4.874000000563683E-2</v>
      </c>
      <c r="U66" s="47"/>
    </row>
    <row r="67" spans="1:21" s="25" customFormat="1" ht="12.95" customHeight="1" x14ac:dyDescent="0.2">
      <c r="A67" s="44" t="s">
        <v>99</v>
      </c>
      <c r="B67" s="45" t="s">
        <v>20</v>
      </c>
      <c r="C67" s="44">
        <v>38387.519999999997</v>
      </c>
      <c r="D67" s="50"/>
      <c r="E67" s="5">
        <f t="shared" si="11"/>
        <v>1429.0025151996249</v>
      </c>
      <c r="F67" s="25">
        <f t="shared" si="12"/>
        <v>1429</v>
      </c>
      <c r="G67" s="25">
        <f t="shared" si="13"/>
        <v>7.9449999975622632E-3</v>
      </c>
      <c r="J67" s="25">
        <f t="shared" si="15"/>
        <v>7.9449999975622632E-3</v>
      </c>
      <c r="O67" s="25">
        <f t="shared" ca="1" si="7"/>
        <v>2.3915927482338221E-2</v>
      </c>
      <c r="P67" s="25">
        <f t="shared" ca="1" si="9"/>
        <v>0.64460454350066176</v>
      </c>
      <c r="Q67" s="46">
        <f t="shared" si="14"/>
        <v>23369.019999999997</v>
      </c>
      <c r="R67" s="25">
        <f>G67</f>
        <v>7.9449999975622632E-3</v>
      </c>
      <c r="U67" s="47"/>
    </row>
    <row r="68" spans="1:21" s="25" customFormat="1" ht="12.95" customHeight="1" x14ac:dyDescent="0.2">
      <c r="A68" s="44" t="s">
        <v>86</v>
      </c>
      <c r="B68" s="45" t="s">
        <v>37</v>
      </c>
      <c r="C68" s="44">
        <v>38440.264000000003</v>
      </c>
      <c r="D68" s="50"/>
      <c r="E68" s="5">
        <f t="shared" si="11"/>
        <v>1445.7000216854863</v>
      </c>
      <c r="F68" s="25">
        <f t="shared" si="12"/>
        <v>1445.5</v>
      </c>
      <c r="G68" s="25">
        <f t="shared" si="13"/>
        <v>0.63182750000851229</v>
      </c>
      <c r="J68" s="25">
        <f t="shared" si="15"/>
        <v>0.63182750000851229</v>
      </c>
      <c r="O68" s="25">
        <f t="shared" ca="1" si="7"/>
        <v>2.4348629842257094E-2</v>
      </c>
      <c r="P68" s="25">
        <f t="shared" ca="1" si="9"/>
        <v>0.6435204516993025</v>
      </c>
      <c r="Q68" s="46">
        <f t="shared" si="14"/>
        <v>23421.764000000003</v>
      </c>
      <c r="S68" s="25">
        <f t="shared" ref="S68:S79" si="16">G68</f>
        <v>0.63182750000851229</v>
      </c>
      <c r="U68" s="47"/>
    </row>
    <row r="69" spans="1:21" s="25" customFormat="1" ht="12.95" customHeight="1" x14ac:dyDescent="0.2">
      <c r="A69" s="44" t="s">
        <v>86</v>
      </c>
      <c r="B69" s="45" t="s">
        <v>37</v>
      </c>
      <c r="C69" s="44">
        <v>38680.436000000002</v>
      </c>
      <c r="D69" s="50"/>
      <c r="E69" s="5">
        <f t="shared" si="11"/>
        <v>1521.7328126706559</v>
      </c>
      <c r="F69" s="25">
        <f t="shared" si="12"/>
        <v>1521.5</v>
      </c>
      <c r="G69" s="25">
        <f t="shared" si="13"/>
        <v>0.73540750000393018</v>
      </c>
      <c r="J69" s="25">
        <f t="shared" si="15"/>
        <v>0.73540750000393018</v>
      </c>
      <c r="O69" s="25">
        <f t="shared" ca="1" si="7"/>
        <v>2.6341683136428873E-2</v>
      </c>
      <c r="P69" s="25">
        <f t="shared" ca="1" si="9"/>
        <v>0.63852705915970875</v>
      </c>
      <c r="Q69" s="46">
        <f t="shared" si="14"/>
        <v>23661.936000000002</v>
      </c>
      <c r="S69" s="25">
        <f t="shared" si="16"/>
        <v>0.73540750000393018</v>
      </c>
      <c r="U69" s="47"/>
    </row>
    <row r="70" spans="1:21" s="25" customFormat="1" ht="12.95" customHeight="1" x14ac:dyDescent="0.2">
      <c r="A70" s="44" t="s">
        <v>86</v>
      </c>
      <c r="B70" s="45" t="s">
        <v>37</v>
      </c>
      <c r="C70" s="44">
        <v>39059.381000000001</v>
      </c>
      <c r="D70" s="50"/>
      <c r="E70" s="5">
        <f t="shared" si="11"/>
        <v>1641.6978626343287</v>
      </c>
      <c r="F70" s="25">
        <f t="shared" si="12"/>
        <v>1641.5</v>
      </c>
      <c r="G70" s="25">
        <f t="shared" si="13"/>
        <v>0.625007500006177</v>
      </c>
      <c r="J70" s="25">
        <f t="shared" si="15"/>
        <v>0.625007500006177</v>
      </c>
      <c r="O70" s="25">
        <f t="shared" ca="1" si="7"/>
        <v>2.94886093903843E-2</v>
      </c>
      <c r="P70" s="25">
        <f t="shared" ca="1" si="9"/>
        <v>0.63064275514982382</v>
      </c>
      <c r="Q70" s="46">
        <f t="shared" si="14"/>
        <v>24040.881000000001</v>
      </c>
      <c r="S70" s="25">
        <f t="shared" si="16"/>
        <v>0.625007500006177</v>
      </c>
      <c r="U70" s="47"/>
    </row>
    <row r="71" spans="1:21" s="25" customFormat="1" ht="12.95" customHeight="1" x14ac:dyDescent="0.2">
      <c r="A71" s="44" t="s">
        <v>86</v>
      </c>
      <c r="B71" s="45" t="s">
        <v>37</v>
      </c>
      <c r="C71" s="44">
        <v>39242.542999999998</v>
      </c>
      <c r="D71" s="50"/>
      <c r="E71" s="5">
        <f t="shared" si="11"/>
        <v>1699.6826321429535</v>
      </c>
      <c r="F71" s="25">
        <f t="shared" si="12"/>
        <v>1699.5</v>
      </c>
      <c r="G71" s="25">
        <f t="shared" si="13"/>
        <v>0.57689750000281492</v>
      </c>
      <c r="J71" s="25">
        <f t="shared" si="15"/>
        <v>0.57689750000281492</v>
      </c>
      <c r="O71" s="25">
        <f t="shared" ca="1" si="7"/>
        <v>3.100962374646276E-2</v>
      </c>
      <c r="P71" s="25">
        <f t="shared" ca="1" si="9"/>
        <v>0.62683200821171281</v>
      </c>
      <c r="Q71" s="46">
        <f t="shared" si="14"/>
        <v>24224.042999999998</v>
      </c>
      <c r="S71" s="25">
        <f t="shared" si="16"/>
        <v>0.57689750000281492</v>
      </c>
      <c r="U71" s="47"/>
    </row>
    <row r="72" spans="1:21" s="25" customFormat="1" ht="12.95" customHeight="1" x14ac:dyDescent="0.2">
      <c r="A72" s="44" t="s">
        <v>86</v>
      </c>
      <c r="B72" s="45" t="s">
        <v>37</v>
      </c>
      <c r="C72" s="44">
        <v>39261.53</v>
      </c>
      <c r="D72" s="50"/>
      <c r="E72" s="5">
        <f t="shared" si="11"/>
        <v>1705.6934685536737</v>
      </c>
      <c r="F72" s="25">
        <f t="shared" si="12"/>
        <v>1705.5</v>
      </c>
      <c r="G72" s="25">
        <f t="shared" si="13"/>
        <v>0.61112750000029337</v>
      </c>
      <c r="J72" s="25">
        <f t="shared" si="15"/>
        <v>0.61112750000029337</v>
      </c>
      <c r="O72" s="25">
        <f t="shared" ca="1" si="7"/>
        <v>3.1166970059160533E-2</v>
      </c>
      <c r="P72" s="25">
        <f t="shared" ca="1" si="9"/>
        <v>0.62643779301121849</v>
      </c>
      <c r="Q72" s="46">
        <f t="shared" si="14"/>
        <v>24243.03</v>
      </c>
      <c r="S72" s="25">
        <f t="shared" si="16"/>
        <v>0.61112750000029337</v>
      </c>
      <c r="U72" s="47"/>
    </row>
    <row r="73" spans="1:21" s="25" customFormat="1" ht="12.95" customHeight="1" x14ac:dyDescent="0.2">
      <c r="A73" s="44" t="s">
        <v>86</v>
      </c>
      <c r="B73" s="45" t="s">
        <v>37</v>
      </c>
      <c r="C73" s="44">
        <v>39359.470999999998</v>
      </c>
      <c r="D73" s="50"/>
      <c r="E73" s="5">
        <f t="shared" si="11"/>
        <v>1736.699279313789</v>
      </c>
      <c r="F73" s="25">
        <f t="shared" si="12"/>
        <v>1736.5</v>
      </c>
      <c r="G73" s="25">
        <f t="shared" si="13"/>
        <v>0.62948250000044936</v>
      </c>
      <c r="J73" s="25">
        <f t="shared" si="15"/>
        <v>0.62948250000044936</v>
      </c>
      <c r="O73" s="25">
        <f t="shared" ca="1" si="7"/>
        <v>3.197992600809902E-2</v>
      </c>
      <c r="P73" s="25">
        <f t="shared" ca="1" si="9"/>
        <v>0.62440101447533158</v>
      </c>
      <c r="Q73" s="46">
        <f t="shared" si="14"/>
        <v>24340.970999999998</v>
      </c>
      <c r="S73" s="25">
        <f t="shared" si="16"/>
        <v>0.62948250000044936</v>
      </c>
      <c r="U73" s="47"/>
    </row>
    <row r="74" spans="1:21" s="25" customFormat="1" ht="12.95" customHeight="1" x14ac:dyDescent="0.2">
      <c r="A74" s="44" t="s">
        <v>86</v>
      </c>
      <c r="B74" s="45" t="s">
        <v>37</v>
      </c>
      <c r="C74" s="44">
        <v>39378.379000000001</v>
      </c>
      <c r="D74" s="50"/>
      <c r="E74" s="5">
        <f t="shared" si="11"/>
        <v>1742.6851061876455</v>
      </c>
      <c r="F74" s="25">
        <f t="shared" si="12"/>
        <v>1742.5</v>
      </c>
      <c r="G74" s="25">
        <f t="shared" si="13"/>
        <v>0.58471250000002328</v>
      </c>
      <c r="J74" s="25">
        <f t="shared" si="15"/>
        <v>0.58471250000002328</v>
      </c>
      <c r="O74" s="25">
        <f t="shared" ca="1" si="7"/>
        <v>3.2137272320796793E-2</v>
      </c>
      <c r="P74" s="25">
        <f t="shared" ca="1" si="9"/>
        <v>0.62400679927483738</v>
      </c>
      <c r="Q74" s="46">
        <f t="shared" si="14"/>
        <v>24359.879000000001</v>
      </c>
      <c r="S74" s="25">
        <f t="shared" si="16"/>
        <v>0.58471250000002328</v>
      </c>
      <c r="U74" s="47"/>
    </row>
    <row r="75" spans="1:21" s="25" customFormat="1" ht="12.95" customHeight="1" x14ac:dyDescent="0.2">
      <c r="A75" s="44" t="s">
        <v>86</v>
      </c>
      <c r="B75" s="45" t="s">
        <v>37</v>
      </c>
      <c r="C75" s="44">
        <v>39419.421000000002</v>
      </c>
      <c r="D75" s="50"/>
      <c r="E75" s="5">
        <f t="shared" si="11"/>
        <v>1755.6780354533944</v>
      </c>
      <c r="F75" s="25">
        <f t="shared" si="12"/>
        <v>1755.5</v>
      </c>
      <c r="G75" s="25">
        <f t="shared" si="13"/>
        <v>0.56237750000582309</v>
      </c>
      <c r="J75" s="25">
        <f t="shared" si="15"/>
        <v>0.56237750000582309</v>
      </c>
      <c r="O75" s="25">
        <f t="shared" ca="1" si="7"/>
        <v>3.2478189331641961E-2</v>
      </c>
      <c r="P75" s="25">
        <f t="shared" ca="1" si="9"/>
        <v>0.6231526663404332</v>
      </c>
      <c r="Q75" s="46">
        <f t="shared" si="14"/>
        <v>24400.921000000002</v>
      </c>
      <c r="S75" s="25">
        <f t="shared" si="16"/>
        <v>0.56237750000582309</v>
      </c>
      <c r="U75" s="47"/>
    </row>
    <row r="76" spans="1:21" s="25" customFormat="1" ht="12.95" customHeight="1" x14ac:dyDescent="0.2">
      <c r="A76" s="44" t="s">
        <v>86</v>
      </c>
      <c r="B76" s="45" t="s">
        <v>37</v>
      </c>
      <c r="C76" s="44">
        <v>39533.279000000002</v>
      </c>
      <c r="D76" s="50"/>
      <c r="E76" s="5">
        <f t="shared" si="11"/>
        <v>1791.7227930270894</v>
      </c>
      <c r="F76" s="25">
        <f t="shared" si="12"/>
        <v>1791.5</v>
      </c>
      <c r="G76" s="25">
        <f t="shared" si="13"/>
        <v>0.70375750000675907</v>
      </c>
      <c r="J76" s="25">
        <f t="shared" si="15"/>
        <v>0.70375750000675907</v>
      </c>
      <c r="O76" s="25">
        <f t="shared" ref="O76:O107" ca="1" si="17">+C$11+C$12*$F76</f>
        <v>3.3422267207828593E-2</v>
      </c>
      <c r="P76" s="25">
        <f t="shared" ca="1" si="9"/>
        <v>0.62078737513746773</v>
      </c>
      <c r="Q76" s="46">
        <f t="shared" si="14"/>
        <v>24514.779000000002</v>
      </c>
      <c r="S76" s="25">
        <f t="shared" si="16"/>
        <v>0.70375750000675907</v>
      </c>
      <c r="U76" s="47"/>
    </row>
    <row r="77" spans="1:21" s="25" customFormat="1" ht="12.95" customHeight="1" x14ac:dyDescent="0.2">
      <c r="A77" s="44" t="s">
        <v>86</v>
      </c>
      <c r="B77" s="45" t="s">
        <v>37</v>
      </c>
      <c r="C77" s="44">
        <v>39798.409</v>
      </c>
      <c r="D77" s="50"/>
      <c r="E77" s="5">
        <f t="shared" si="11"/>
        <v>1875.6566982029547</v>
      </c>
      <c r="F77" s="25">
        <f t="shared" si="12"/>
        <v>1875.5</v>
      </c>
      <c r="G77" s="25">
        <f t="shared" si="13"/>
        <v>0.49497749999864027</v>
      </c>
      <c r="J77" s="25">
        <f t="shared" si="15"/>
        <v>0.49497749999864027</v>
      </c>
      <c r="O77" s="25">
        <f t="shared" ca="1" si="17"/>
        <v>3.5625115585597396E-2</v>
      </c>
      <c r="P77" s="25">
        <f t="shared" ref="P77:P108" ca="1" si="18">+D$11+D$12*$F77</f>
        <v>0.61526836233054827</v>
      </c>
      <c r="Q77" s="46">
        <f t="shared" si="14"/>
        <v>24779.909</v>
      </c>
      <c r="S77" s="25">
        <f t="shared" si="16"/>
        <v>0.49497749999864027</v>
      </c>
      <c r="U77" s="47"/>
    </row>
    <row r="78" spans="1:21" s="25" customFormat="1" ht="12.95" customHeight="1" x14ac:dyDescent="0.2">
      <c r="A78" s="44" t="s">
        <v>86</v>
      </c>
      <c r="B78" s="45" t="s">
        <v>37</v>
      </c>
      <c r="C78" s="44">
        <v>39940.635000000002</v>
      </c>
      <c r="D78" s="50"/>
      <c r="E78" s="5">
        <f t="shared" si="11"/>
        <v>1920.6820955459295</v>
      </c>
      <c r="F78" s="25">
        <f t="shared" si="12"/>
        <v>1920.5</v>
      </c>
      <c r="G78" s="25">
        <f t="shared" si="13"/>
        <v>0.57520250000379747</v>
      </c>
      <c r="J78" s="25">
        <f t="shared" si="15"/>
        <v>0.57520250000379747</v>
      </c>
      <c r="O78" s="25">
        <f t="shared" ca="1" si="17"/>
        <v>3.680521293083068E-2</v>
      </c>
      <c r="P78" s="25">
        <f t="shared" ca="1" si="18"/>
        <v>0.61231174832684143</v>
      </c>
      <c r="Q78" s="46">
        <f t="shared" si="14"/>
        <v>24922.135000000002</v>
      </c>
      <c r="S78" s="25">
        <f t="shared" si="16"/>
        <v>0.57520250000379747</v>
      </c>
      <c r="U78" s="47"/>
    </row>
    <row r="79" spans="1:21" s="25" customFormat="1" ht="12.95" customHeight="1" x14ac:dyDescent="0.2">
      <c r="A79" s="44" t="s">
        <v>86</v>
      </c>
      <c r="B79" s="45" t="s">
        <v>37</v>
      </c>
      <c r="C79" s="44">
        <v>40171.285000000003</v>
      </c>
      <c r="D79" s="50"/>
      <c r="E79" s="5">
        <f t="shared" si="11"/>
        <v>1993.7004458978838</v>
      </c>
      <c r="F79" s="25">
        <f t="shared" si="12"/>
        <v>1993.5</v>
      </c>
      <c r="G79" s="25">
        <f t="shared" si="13"/>
        <v>0.63316750000376487</v>
      </c>
      <c r="J79" s="25">
        <f t="shared" si="15"/>
        <v>0.63316750000376487</v>
      </c>
      <c r="O79" s="25">
        <f t="shared" ca="1" si="17"/>
        <v>3.8719593068653566E-2</v>
      </c>
      <c r="P79" s="25">
        <f t="shared" ca="1" si="18"/>
        <v>0.60751546338749474</v>
      </c>
      <c r="Q79" s="46">
        <f t="shared" si="14"/>
        <v>25152.785000000003</v>
      </c>
      <c r="S79" s="25">
        <f t="shared" si="16"/>
        <v>0.63316750000376487</v>
      </c>
      <c r="U79" s="47"/>
    </row>
    <row r="80" spans="1:21" s="25" customFormat="1" ht="12.95" customHeight="1" x14ac:dyDescent="0.2">
      <c r="A80" s="44" t="s">
        <v>99</v>
      </c>
      <c r="B80" s="45" t="s">
        <v>20</v>
      </c>
      <c r="C80" s="44">
        <v>40475.46</v>
      </c>
      <c r="D80" s="50"/>
      <c r="E80" s="5">
        <f t="shared" si="11"/>
        <v>2089.9950772367315</v>
      </c>
      <c r="F80" s="25">
        <f t="shared" si="12"/>
        <v>2090</v>
      </c>
      <c r="G80" s="25">
        <f t="shared" si="13"/>
        <v>-1.5549999996437691E-2</v>
      </c>
      <c r="J80" s="25">
        <f t="shared" si="15"/>
        <v>-1.5549999996437691E-2</v>
      </c>
      <c r="O80" s="25">
        <f t="shared" ca="1" si="17"/>
        <v>4.1250246264542725E-2</v>
      </c>
      <c r="P80" s="25">
        <f t="shared" ca="1" si="18"/>
        <v>0.60117516891287892</v>
      </c>
      <c r="Q80" s="46">
        <f t="shared" si="14"/>
        <v>25456.959999999999</v>
      </c>
      <c r="R80" s="25">
        <f>G80</f>
        <v>-1.5549999996437691E-2</v>
      </c>
      <c r="U80" s="47"/>
    </row>
    <row r="81" spans="1:21" s="25" customFormat="1" ht="12.95" customHeight="1" x14ac:dyDescent="0.2">
      <c r="A81" s="44" t="s">
        <v>86</v>
      </c>
      <c r="B81" s="45" t="s">
        <v>37</v>
      </c>
      <c r="C81" s="44">
        <v>40512.402000000002</v>
      </c>
      <c r="D81" s="50"/>
      <c r="E81" s="5">
        <f t="shared" si="11"/>
        <v>2101.6900431968534</v>
      </c>
      <c r="F81" s="25">
        <f t="shared" si="12"/>
        <v>2101.5</v>
      </c>
      <c r="G81" s="25">
        <f t="shared" si="13"/>
        <v>0.60030750000441913</v>
      </c>
      <c r="J81" s="25">
        <f t="shared" si="15"/>
        <v>0.60030750000441913</v>
      </c>
      <c r="O81" s="25">
        <f t="shared" ca="1" si="17"/>
        <v>4.1551826697213461E-2</v>
      </c>
      <c r="P81" s="25">
        <f t="shared" ca="1" si="18"/>
        <v>0.60041958977859833</v>
      </c>
      <c r="Q81" s="46">
        <f t="shared" si="14"/>
        <v>25493.902000000002</v>
      </c>
      <c r="S81" s="25">
        <f>G81</f>
        <v>0.60030750000441913</v>
      </c>
      <c r="U81" s="47"/>
    </row>
    <row r="82" spans="1:21" s="25" customFormat="1" ht="12.95" customHeight="1" x14ac:dyDescent="0.2">
      <c r="A82" s="44" t="s">
        <v>86</v>
      </c>
      <c r="B82" s="45" t="s">
        <v>37</v>
      </c>
      <c r="C82" s="44">
        <v>40531.398000000001</v>
      </c>
      <c r="D82" s="50"/>
      <c r="E82" s="5">
        <f t="shared" si="11"/>
        <v>2107.7037287953171</v>
      </c>
      <c r="F82" s="25">
        <f t="shared" si="12"/>
        <v>2107.5</v>
      </c>
      <c r="G82" s="25">
        <f t="shared" si="13"/>
        <v>0.64353750000009313</v>
      </c>
      <c r="J82" s="25">
        <f t="shared" si="15"/>
        <v>0.64353750000009313</v>
      </c>
      <c r="O82" s="25">
        <f t="shared" ca="1" si="17"/>
        <v>4.1709173009911227E-2</v>
      </c>
      <c r="P82" s="25">
        <f t="shared" ca="1" si="18"/>
        <v>0.60002537457810401</v>
      </c>
      <c r="Q82" s="46">
        <f t="shared" si="14"/>
        <v>25512.898000000001</v>
      </c>
      <c r="S82" s="25">
        <f>G82</f>
        <v>0.64353750000009313</v>
      </c>
      <c r="U82" s="47"/>
    </row>
    <row r="83" spans="1:21" s="25" customFormat="1" ht="12.95" customHeight="1" x14ac:dyDescent="0.2">
      <c r="A83" s="44" t="s">
        <v>99</v>
      </c>
      <c r="B83" s="45" t="s">
        <v>20</v>
      </c>
      <c r="C83" s="44">
        <v>40731.453999999998</v>
      </c>
      <c r="D83" s="50"/>
      <c r="E83" s="5">
        <f t="shared" si="11"/>
        <v>2171.0367402759598</v>
      </c>
      <c r="F83" s="25">
        <f t="shared" si="12"/>
        <v>2171</v>
      </c>
      <c r="G83" s="25">
        <f t="shared" si="13"/>
        <v>0.11605499999859603</v>
      </c>
      <c r="J83" s="25">
        <f t="shared" si="15"/>
        <v>0.11605499999859603</v>
      </c>
      <c r="O83" s="25">
        <f t="shared" ca="1" si="17"/>
        <v>4.3374421485962648E-2</v>
      </c>
      <c r="P83" s="25">
        <f t="shared" ca="1" si="18"/>
        <v>0.59585326370620662</v>
      </c>
      <c r="Q83" s="46">
        <f t="shared" si="14"/>
        <v>25712.953999999998</v>
      </c>
      <c r="R83" s="25">
        <f>G83</f>
        <v>0.11605499999859603</v>
      </c>
      <c r="U83" s="47"/>
    </row>
    <row r="84" spans="1:21" s="25" customFormat="1" ht="12.95" customHeight="1" x14ac:dyDescent="0.2">
      <c r="A84" s="44" t="s">
        <v>99</v>
      </c>
      <c r="B84" s="45" t="s">
        <v>20</v>
      </c>
      <c r="C84" s="44">
        <v>41192.47</v>
      </c>
      <c r="D84" s="50"/>
      <c r="E84" s="5">
        <f t="shared" si="11"/>
        <v>2316.9835332777225</v>
      </c>
      <c r="F84" s="25">
        <f t="shared" si="12"/>
        <v>2317</v>
      </c>
      <c r="G84" s="25">
        <f t="shared" si="13"/>
        <v>-5.2014999993843958E-2</v>
      </c>
      <c r="J84" s="25">
        <f t="shared" si="15"/>
        <v>-5.2014999993843958E-2</v>
      </c>
      <c r="O84" s="25">
        <f t="shared" ca="1" si="17"/>
        <v>4.7203181761608419E-2</v>
      </c>
      <c r="P84" s="25">
        <f t="shared" ca="1" si="18"/>
        <v>0.58626069382751322</v>
      </c>
      <c r="Q84" s="46">
        <f t="shared" si="14"/>
        <v>26173.97</v>
      </c>
      <c r="R84" s="25">
        <f>G84</f>
        <v>-5.2014999993843958E-2</v>
      </c>
      <c r="U84" s="47"/>
    </row>
    <row r="85" spans="1:21" s="25" customFormat="1" ht="12.95" customHeight="1" x14ac:dyDescent="0.2">
      <c r="A85" s="44" t="s">
        <v>99</v>
      </c>
      <c r="B85" s="45" t="s">
        <v>20</v>
      </c>
      <c r="C85" s="44">
        <v>41549.481</v>
      </c>
      <c r="D85" s="50"/>
      <c r="E85" s="5">
        <f t="shared" ref="E85:E116" si="19">+(C85-C$7)/C$8</f>
        <v>2430.0047961327032</v>
      </c>
      <c r="F85" s="25">
        <f t="shared" ref="F85:F116" si="20">ROUND(2*E85,0)/2</f>
        <v>2430</v>
      </c>
      <c r="G85" s="25">
        <f t="shared" ref="G85:G116" si="21">+C85-(C$7+F85*C$8)</f>
        <v>1.5149999999266583E-2</v>
      </c>
      <c r="J85" s="25">
        <f t="shared" si="15"/>
        <v>1.5149999999266583E-2</v>
      </c>
      <c r="O85" s="25">
        <f t="shared" ca="1" si="17"/>
        <v>5.0166537317416451E-2</v>
      </c>
      <c r="P85" s="25">
        <f t="shared" ca="1" si="18"/>
        <v>0.57883630755153836</v>
      </c>
      <c r="Q85" s="46">
        <f t="shared" ref="Q85:Q116" si="22">+C85-15018.5</f>
        <v>26530.981</v>
      </c>
      <c r="R85" s="25">
        <f>G85</f>
        <v>1.5149999999266583E-2</v>
      </c>
      <c r="U85" s="47"/>
    </row>
    <row r="86" spans="1:21" s="25" customFormat="1" ht="12.95" customHeight="1" x14ac:dyDescent="0.2">
      <c r="A86" s="44" t="s">
        <v>86</v>
      </c>
      <c r="B86" s="45" t="s">
        <v>37</v>
      </c>
      <c r="C86" s="44">
        <v>41567.451999999997</v>
      </c>
      <c r="D86" s="50"/>
      <c r="E86" s="5">
        <f t="shared" si="19"/>
        <v>2435.6939909047596</v>
      </c>
      <c r="F86" s="25">
        <f t="shared" si="20"/>
        <v>2435.5</v>
      </c>
      <c r="G86" s="25">
        <f t="shared" si="21"/>
        <v>0.61277749999862863</v>
      </c>
      <c r="J86" s="25">
        <f t="shared" si="15"/>
        <v>0.61277749999862863</v>
      </c>
      <c r="O86" s="25">
        <f t="shared" ca="1" si="17"/>
        <v>5.0310771437389407E-2</v>
      </c>
      <c r="P86" s="25">
        <f t="shared" ca="1" si="18"/>
        <v>0.57847494361775187</v>
      </c>
      <c r="Q86" s="46">
        <f t="shared" si="22"/>
        <v>26548.951999999997</v>
      </c>
      <c r="S86" s="25">
        <f>G86</f>
        <v>0.61277749999862863</v>
      </c>
      <c r="U86" s="47"/>
    </row>
    <row r="87" spans="1:21" s="25" customFormat="1" ht="12.95" customHeight="1" x14ac:dyDescent="0.2">
      <c r="A87" s="44" t="s">
        <v>86</v>
      </c>
      <c r="B87" s="45" t="s">
        <v>37</v>
      </c>
      <c r="C87" s="44">
        <v>42303.42</v>
      </c>
      <c r="D87" s="50"/>
      <c r="E87" s="5">
        <f t="shared" si="19"/>
        <v>2668.6841026404059</v>
      </c>
      <c r="F87" s="25">
        <f t="shared" si="20"/>
        <v>2668.5</v>
      </c>
      <c r="G87" s="25">
        <f t="shared" si="21"/>
        <v>0.58154250000370666</v>
      </c>
      <c r="J87" s="25">
        <f t="shared" si="15"/>
        <v>0.58154250000370666</v>
      </c>
      <c r="O87" s="25">
        <f t="shared" ca="1" si="17"/>
        <v>5.642105324715288E-2</v>
      </c>
      <c r="P87" s="25">
        <f t="shared" ca="1" si="18"/>
        <v>0.56316625333189207</v>
      </c>
      <c r="Q87" s="46">
        <f t="shared" si="22"/>
        <v>27284.92</v>
      </c>
      <c r="S87" s="25">
        <f>G87</f>
        <v>0.58154250000370666</v>
      </c>
      <c r="U87" s="47"/>
    </row>
    <row r="88" spans="1:21" s="25" customFormat="1" ht="12.95" customHeight="1" x14ac:dyDescent="0.2">
      <c r="A88" s="44" t="s">
        <v>99</v>
      </c>
      <c r="B88" s="45" t="s">
        <v>20</v>
      </c>
      <c r="C88" s="44">
        <v>42961.493999999999</v>
      </c>
      <c r="D88" s="50"/>
      <c r="E88" s="5">
        <f t="shared" si="19"/>
        <v>2877.0148110276232</v>
      </c>
      <c r="F88" s="25">
        <f t="shared" si="20"/>
        <v>2877</v>
      </c>
      <c r="G88" s="25">
        <f t="shared" si="21"/>
        <v>4.678500000591157E-2</v>
      </c>
      <c r="J88" s="25">
        <f t="shared" si="15"/>
        <v>4.678500000591157E-2</v>
      </c>
      <c r="O88" s="25">
        <f t="shared" ca="1" si="17"/>
        <v>6.1888837613400444E-2</v>
      </c>
      <c r="P88" s="25">
        <f t="shared" ca="1" si="18"/>
        <v>0.54946727511471694</v>
      </c>
      <c r="Q88" s="46">
        <f t="shared" si="22"/>
        <v>27942.993999999999</v>
      </c>
      <c r="R88" s="25">
        <f>G88</f>
        <v>4.678500000591157E-2</v>
      </c>
      <c r="U88" s="47"/>
    </row>
    <row r="89" spans="1:21" s="25" customFormat="1" ht="12.95" customHeight="1" x14ac:dyDescent="0.2">
      <c r="A89" s="44" t="s">
        <v>99</v>
      </c>
      <c r="B89" s="45" t="s">
        <v>20</v>
      </c>
      <c r="C89" s="44">
        <v>43776.39</v>
      </c>
      <c r="D89" s="50"/>
      <c r="E89" s="5">
        <f t="shared" si="19"/>
        <v>3134.9916661258494</v>
      </c>
      <c r="F89" s="25">
        <f t="shared" si="20"/>
        <v>3135</v>
      </c>
      <c r="G89" s="25">
        <f t="shared" si="21"/>
        <v>-2.6324999998905696E-2</v>
      </c>
      <c r="J89" s="25">
        <f t="shared" si="15"/>
        <v>-2.6324999998905696E-2</v>
      </c>
      <c r="O89" s="25">
        <f t="shared" ca="1" si="17"/>
        <v>6.8654729059404618E-2</v>
      </c>
      <c r="P89" s="25">
        <f t="shared" ca="1" si="18"/>
        <v>0.53251602149346444</v>
      </c>
      <c r="Q89" s="46">
        <f t="shared" si="22"/>
        <v>28757.89</v>
      </c>
      <c r="R89" s="25">
        <f>G89</f>
        <v>-2.6324999998905696E-2</v>
      </c>
      <c r="U89" s="47"/>
    </row>
    <row r="90" spans="1:21" s="25" customFormat="1" ht="12.95" customHeight="1" x14ac:dyDescent="0.2">
      <c r="A90" s="44" t="s">
        <v>86</v>
      </c>
      <c r="B90" s="45" t="s">
        <v>37</v>
      </c>
      <c r="C90" s="44">
        <v>44116.495000000003</v>
      </c>
      <c r="D90" s="50"/>
      <c r="E90" s="5">
        <f t="shared" si="19"/>
        <v>3242.6608880918216</v>
      </c>
      <c r="F90" s="25">
        <f t="shared" si="20"/>
        <v>3242.5</v>
      </c>
      <c r="G90" s="25">
        <f t="shared" si="21"/>
        <v>0.50821250000444707</v>
      </c>
      <c r="J90" s="25">
        <f t="shared" si="15"/>
        <v>0.50821250000444707</v>
      </c>
      <c r="O90" s="25">
        <f t="shared" ca="1" si="17"/>
        <v>7.1473850495239688E-2</v>
      </c>
      <c r="P90" s="25">
        <f t="shared" ca="1" si="18"/>
        <v>0.52545299915127586</v>
      </c>
      <c r="Q90" s="46">
        <f t="shared" si="22"/>
        <v>29097.995000000003</v>
      </c>
      <c r="S90" s="25">
        <f>G90</f>
        <v>0.50821250000444707</v>
      </c>
      <c r="U90" s="47"/>
    </row>
    <row r="91" spans="1:21" s="25" customFormat="1" ht="12.95" customHeight="1" x14ac:dyDescent="0.2">
      <c r="A91" s="44" t="s">
        <v>99</v>
      </c>
      <c r="B91" s="45" t="s">
        <v>20</v>
      </c>
      <c r="C91" s="44">
        <v>44171.345000000001</v>
      </c>
      <c r="D91" s="50"/>
      <c r="E91" s="5">
        <f t="shared" si="19"/>
        <v>3260.0251045097907</v>
      </c>
      <c r="F91" s="25">
        <f t="shared" si="20"/>
        <v>3260</v>
      </c>
      <c r="G91" s="25">
        <f t="shared" si="21"/>
        <v>7.9300000004877802E-2</v>
      </c>
      <c r="J91" s="25">
        <f t="shared" si="15"/>
        <v>7.9300000004877802E-2</v>
      </c>
      <c r="O91" s="25">
        <f t="shared" ca="1" si="17"/>
        <v>7.1932777240608189E-2</v>
      </c>
      <c r="P91" s="25">
        <f t="shared" ca="1" si="18"/>
        <v>0.52430320481650095</v>
      </c>
      <c r="Q91" s="46">
        <f t="shared" si="22"/>
        <v>29152.845000000001</v>
      </c>
      <c r="R91" s="25">
        <f>G91</f>
        <v>7.9300000004877802E-2</v>
      </c>
      <c r="U91" s="47"/>
    </row>
    <row r="92" spans="1:21" s="25" customFormat="1" ht="12.95" customHeight="1" x14ac:dyDescent="0.2">
      <c r="A92" s="44" t="s">
        <v>86</v>
      </c>
      <c r="B92" s="45" t="s">
        <v>37</v>
      </c>
      <c r="C92" s="44">
        <v>44173.415000000001</v>
      </c>
      <c r="D92" s="50"/>
      <c r="E92" s="5">
        <f t="shared" si="19"/>
        <v>3260.6804176909245</v>
      </c>
      <c r="F92" s="25">
        <f t="shared" si="20"/>
        <v>3260.5</v>
      </c>
      <c r="G92" s="25">
        <f t="shared" si="21"/>
        <v>0.56990249999944353</v>
      </c>
      <c r="J92" s="25">
        <f t="shared" si="15"/>
        <v>0.56990249999944353</v>
      </c>
      <c r="O92" s="25">
        <f t="shared" ca="1" si="17"/>
        <v>7.1945889433333007E-2</v>
      </c>
      <c r="P92" s="25">
        <f t="shared" ca="1" si="18"/>
        <v>0.52427035354979312</v>
      </c>
      <c r="Q92" s="46">
        <f t="shared" si="22"/>
        <v>29154.915000000001</v>
      </c>
      <c r="S92" s="25">
        <f>G92</f>
        <v>0.56990249999944353</v>
      </c>
      <c r="U92" s="47"/>
    </row>
    <row r="93" spans="1:21" s="25" customFormat="1" ht="12.95" customHeight="1" x14ac:dyDescent="0.2">
      <c r="A93" s="44" t="s">
        <v>99</v>
      </c>
      <c r="B93" s="45" t="s">
        <v>20</v>
      </c>
      <c r="C93" s="44">
        <v>44490.421999999999</v>
      </c>
      <c r="D93" s="50"/>
      <c r="E93" s="5">
        <f t="shared" si="19"/>
        <v>3361.0373575999711</v>
      </c>
      <c r="F93" s="25">
        <f t="shared" si="20"/>
        <v>3361</v>
      </c>
      <c r="G93" s="25">
        <f t="shared" si="21"/>
        <v>0.11800500000390457</v>
      </c>
      <c r="J93" s="25">
        <f t="shared" si="15"/>
        <v>0.11800500000390457</v>
      </c>
      <c r="O93" s="25">
        <f t="shared" ca="1" si="17"/>
        <v>7.4581440171020683E-2</v>
      </c>
      <c r="P93" s="25">
        <f t="shared" ca="1" si="18"/>
        <v>0.5176672489415145</v>
      </c>
      <c r="Q93" s="46">
        <f t="shared" si="22"/>
        <v>29471.921999999999</v>
      </c>
      <c r="R93" s="25">
        <f>G93</f>
        <v>0.11800500000390457</v>
      </c>
      <c r="U93" s="47"/>
    </row>
    <row r="94" spans="1:21" s="25" customFormat="1" ht="12.95" customHeight="1" x14ac:dyDescent="0.2">
      <c r="A94" s="44" t="s">
        <v>86</v>
      </c>
      <c r="B94" s="45" t="s">
        <v>37</v>
      </c>
      <c r="C94" s="44">
        <v>44571.277000000002</v>
      </c>
      <c r="D94" s="50"/>
      <c r="E94" s="5">
        <f t="shared" si="19"/>
        <v>3386.6341437161968</v>
      </c>
      <c r="F94" s="25">
        <f t="shared" si="20"/>
        <v>3386.5</v>
      </c>
      <c r="G94" s="25">
        <f t="shared" si="21"/>
        <v>0.42373250000673579</v>
      </c>
      <c r="J94" s="25">
        <f t="shared" si="15"/>
        <v>0.42373250000673579</v>
      </c>
      <c r="O94" s="25">
        <f t="shared" ca="1" si="17"/>
        <v>7.5250161999986215E-2</v>
      </c>
      <c r="P94" s="25">
        <f t="shared" ca="1" si="18"/>
        <v>0.51599183433941387</v>
      </c>
      <c r="Q94" s="46">
        <f t="shared" si="22"/>
        <v>29552.777000000002</v>
      </c>
      <c r="S94" s="25">
        <f>G94</f>
        <v>0.42373250000673579</v>
      </c>
      <c r="U94" s="47"/>
    </row>
    <row r="95" spans="1:21" s="25" customFormat="1" ht="12.95" customHeight="1" x14ac:dyDescent="0.2">
      <c r="A95" s="44" t="s">
        <v>86</v>
      </c>
      <c r="B95" s="45" t="s">
        <v>37</v>
      </c>
      <c r="C95" s="44">
        <v>44852.430999999997</v>
      </c>
      <c r="D95" s="50"/>
      <c r="E95" s="5">
        <f t="shared" si="19"/>
        <v>3475.6408693821536</v>
      </c>
      <c r="F95" s="25">
        <f t="shared" si="20"/>
        <v>3475.5</v>
      </c>
      <c r="G95" s="25">
        <f t="shared" si="21"/>
        <v>0.44497749999572989</v>
      </c>
      <c r="J95" s="25">
        <f t="shared" si="15"/>
        <v>0.44497749999572989</v>
      </c>
      <c r="O95" s="25">
        <f t="shared" ca="1" si="17"/>
        <v>7.7584132305003148E-2</v>
      </c>
      <c r="P95" s="25">
        <f t="shared" ca="1" si="18"/>
        <v>0.51014430886541595</v>
      </c>
      <c r="Q95" s="46">
        <f t="shared" si="22"/>
        <v>29833.930999999997</v>
      </c>
      <c r="S95" s="25">
        <f>G95</f>
        <v>0.44497749999572989</v>
      </c>
      <c r="U95" s="47"/>
    </row>
    <row r="96" spans="1:21" s="25" customFormat="1" ht="12.95" customHeight="1" x14ac:dyDescent="0.2">
      <c r="A96" s="44" t="s">
        <v>86</v>
      </c>
      <c r="B96" s="45" t="s">
        <v>37</v>
      </c>
      <c r="C96" s="44">
        <v>44925.247000000003</v>
      </c>
      <c r="D96" s="50"/>
      <c r="E96" s="5">
        <f t="shared" si="19"/>
        <v>3498.6926976901018</v>
      </c>
      <c r="F96" s="25">
        <f t="shared" si="20"/>
        <v>3498.5</v>
      </c>
      <c r="G96" s="25">
        <f t="shared" si="21"/>
        <v>0.60869250000541797</v>
      </c>
      <c r="J96" s="25">
        <f t="shared" ref="J96:J127" si="23">+G96</f>
        <v>0.60869250000541797</v>
      </c>
      <c r="O96" s="25">
        <f t="shared" ca="1" si="17"/>
        <v>7.8187293170344618E-2</v>
      </c>
      <c r="P96" s="25">
        <f t="shared" ca="1" si="18"/>
        <v>0.50863315059685466</v>
      </c>
      <c r="Q96" s="46">
        <f t="shared" si="22"/>
        <v>29906.747000000003</v>
      </c>
      <c r="S96" s="25">
        <f>G96</f>
        <v>0.60869250000541797</v>
      </c>
      <c r="U96" s="47"/>
    </row>
    <row r="97" spans="1:21" s="25" customFormat="1" ht="12.95" customHeight="1" x14ac:dyDescent="0.2">
      <c r="A97" s="44" t="s">
        <v>86</v>
      </c>
      <c r="B97" s="45" t="s">
        <v>37</v>
      </c>
      <c r="C97" s="44">
        <v>44985.235000000001</v>
      </c>
      <c r="D97" s="50"/>
      <c r="E97" s="5">
        <f t="shared" si="19"/>
        <v>3517.6834837335132</v>
      </c>
      <c r="F97" s="25">
        <f t="shared" si="20"/>
        <v>3517.5</v>
      </c>
      <c r="G97" s="25">
        <f t="shared" si="21"/>
        <v>0.5795875000039814</v>
      </c>
      <c r="J97" s="25">
        <f t="shared" si="23"/>
        <v>0.5795875000039814</v>
      </c>
      <c r="O97" s="25">
        <f t="shared" ca="1" si="17"/>
        <v>7.868555649388756E-2</v>
      </c>
      <c r="P97" s="25">
        <f t="shared" ca="1" si="18"/>
        <v>0.50738480246195627</v>
      </c>
      <c r="Q97" s="46">
        <f t="shared" si="22"/>
        <v>29966.735000000001</v>
      </c>
      <c r="S97" s="25">
        <f>G97</f>
        <v>0.5795875000039814</v>
      </c>
      <c r="U97" s="47"/>
    </row>
    <row r="98" spans="1:21" s="25" customFormat="1" ht="12.95" customHeight="1" x14ac:dyDescent="0.2">
      <c r="A98" s="44" t="s">
        <v>314</v>
      </c>
      <c r="B98" s="45" t="s">
        <v>20</v>
      </c>
      <c r="C98" s="44">
        <v>45096.877</v>
      </c>
      <c r="D98" s="50"/>
      <c r="E98" s="5">
        <f t="shared" si="19"/>
        <v>3553.0267079693372</v>
      </c>
      <c r="F98" s="25">
        <f t="shared" si="20"/>
        <v>3553</v>
      </c>
      <c r="G98" s="25">
        <f t="shared" si="21"/>
        <v>8.4365000002435409E-2</v>
      </c>
      <c r="J98" s="25">
        <f t="shared" si="23"/>
        <v>8.4365000002435409E-2</v>
      </c>
      <c r="O98" s="25">
        <f t="shared" ca="1" si="17"/>
        <v>7.9616522177349366E-2</v>
      </c>
      <c r="P98" s="25">
        <f t="shared" ca="1" si="18"/>
        <v>0.50505236252569863</v>
      </c>
      <c r="Q98" s="46">
        <f t="shared" si="22"/>
        <v>30078.377</v>
      </c>
      <c r="R98" s="25">
        <f>G98</f>
        <v>8.4365000002435409E-2</v>
      </c>
      <c r="U98" s="47"/>
    </row>
    <row r="99" spans="1:21" s="25" customFormat="1" ht="12.95" customHeight="1" x14ac:dyDescent="0.2">
      <c r="A99" s="44" t="s">
        <v>314</v>
      </c>
      <c r="B99" s="45" t="s">
        <v>20</v>
      </c>
      <c r="C99" s="44">
        <v>45605.447</v>
      </c>
      <c r="D99" s="50"/>
      <c r="E99" s="5">
        <f t="shared" si="19"/>
        <v>3714.0279758578836</v>
      </c>
      <c r="F99" s="25">
        <f t="shared" si="20"/>
        <v>3714</v>
      </c>
      <c r="G99" s="25">
        <f t="shared" si="21"/>
        <v>8.8370000004942995E-2</v>
      </c>
      <c r="J99" s="25">
        <f t="shared" si="23"/>
        <v>8.8370000004942995E-2</v>
      </c>
      <c r="O99" s="25">
        <f t="shared" ca="1" si="17"/>
        <v>8.3838648234739577E-2</v>
      </c>
      <c r="P99" s="25">
        <f t="shared" ca="1" si="18"/>
        <v>0.49447425464576966</v>
      </c>
      <c r="Q99" s="46">
        <f t="shared" si="22"/>
        <v>30586.947</v>
      </c>
      <c r="R99" s="25">
        <f>G99</f>
        <v>8.8370000004942995E-2</v>
      </c>
      <c r="U99" s="47"/>
    </row>
    <row r="100" spans="1:21" s="25" customFormat="1" ht="12.95" customHeight="1" x14ac:dyDescent="0.2">
      <c r="A100" s="44" t="s">
        <v>86</v>
      </c>
      <c r="B100" s="45" t="s">
        <v>37</v>
      </c>
      <c r="C100" s="44">
        <v>46002.302000000003</v>
      </c>
      <c r="D100" s="50"/>
      <c r="E100" s="5">
        <f t="shared" si="19"/>
        <v>3839.6629094322379</v>
      </c>
      <c r="F100" s="25">
        <f t="shared" si="20"/>
        <v>3839.5</v>
      </c>
      <c r="G100" s="25">
        <f t="shared" si="21"/>
        <v>0.51459750000503846</v>
      </c>
      <c r="J100" s="25">
        <f t="shared" si="23"/>
        <v>0.51459750000503846</v>
      </c>
      <c r="O100" s="25">
        <f t="shared" ca="1" si="17"/>
        <v>8.7129808608667966E-2</v>
      </c>
      <c r="P100" s="25">
        <f t="shared" ca="1" si="18"/>
        <v>0.48622858670209834</v>
      </c>
      <c r="Q100" s="46">
        <f t="shared" si="22"/>
        <v>30983.802000000003</v>
      </c>
      <c r="S100" s="25">
        <f>G100</f>
        <v>0.51459750000503846</v>
      </c>
      <c r="U100" s="47"/>
    </row>
    <row r="101" spans="1:21" s="25" customFormat="1" ht="12.95" customHeight="1" x14ac:dyDescent="0.2">
      <c r="A101" s="44" t="s">
        <v>99</v>
      </c>
      <c r="B101" s="45" t="s">
        <v>20</v>
      </c>
      <c r="C101" s="44">
        <v>46019.262000000002</v>
      </c>
      <c r="D101" s="50"/>
      <c r="E101" s="5">
        <f t="shared" si="19"/>
        <v>3845.0320454477119</v>
      </c>
      <c r="F101" s="25">
        <f t="shared" si="20"/>
        <v>3845</v>
      </c>
      <c r="G101" s="25">
        <f t="shared" si="21"/>
        <v>0.10122500000579748</v>
      </c>
      <c r="J101" s="25">
        <f t="shared" si="23"/>
        <v>0.10122500000579748</v>
      </c>
      <c r="O101" s="25">
        <f t="shared" ca="1" si="17"/>
        <v>8.7274042728640921E-2</v>
      </c>
      <c r="P101" s="25">
        <f t="shared" ca="1" si="18"/>
        <v>0.48586722276831196</v>
      </c>
      <c r="Q101" s="46">
        <f t="shared" si="22"/>
        <v>31000.762000000002</v>
      </c>
      <c r="R101" s="25">
        <f>G101</f>
        <v>0.10122500000579748</v>
      </c>
      <c r="U101" s="47"/>
    </row>
    <row r="102" spans="1:21" s="25" customFormat="1" ht="12.95" customHeight="1" x14ac:dyDescent="0.2">
      <c r="A102" s="44" t="s">
        <v>327</v>
      </c>
      <c r="B102" s="45" t="s">
        <v>20</v>
      </c>
      <c r="C102" s="44">
        <v>46060.317999999999</v>
      </c>
      <c r="D102" s="50"/>
      <c r="E102" s="5">
        <f t="shared" si="19"/>
        <v>3858.0294067832833</v>
      </c>
      <c r="F102" s="25">
        <f t="shared" si="20"/>
        <v>3858</v>
      </c>
      <c r="G102" s="25">
        <f t="shared" si="21"/>
        <v>9.2889999999897555E-2</v>
      </c>
      <c r="J102" s="25">
        <f t="shared" si="23"/>
        <v>9.2889999999897555E-2</v>
      </c>
      <c r="O102" s="25">
        <f t="shared" ca="1" si="17"/>
        <v>8.761495973948609E-2</v>
      </c>
      <c r="P102" s="25">
        <f t="shared" ca="1" si="18"/>
        <v>0.48501308983390773</v>
      </c>
      <c r="Q102" s="46">
        <f t="shared" si="22"/>
        <v>31041.817999999999</v>
      </c>
      <c r="R102" s="25">
        <f>G102</f>
        <v>9.2889999999897555E-2</v>
      </c>
      <c r="U102" s="47"/>
    </row>
    <row r="103" spans="1:21" s="25" customFormat="1" ht="12.95" customHeight="1" x14ac:dyDescent="0.2">
      <c r="A103" s="44" t="s">
        <v>86</v>
      </c>
      <c r="B103" s="45" t="s">
        <v>37</v>
      </c>
      <c r="C103" s="44">
        <v>46264.493000000002</v>
      </c>
      <c r="D103" s="50"/>
      <c r="E103" s="5">
        <f t="shared" si="19"/>
        <v>3922.6663965214598</v>
      </c>
      <c r="F103" s="25">
        <f t="shared" si="20"/>
        <v>3922.5</v>
      </c>
      <c r="G103" s="25">
        <f t="shared" si="21"/>
        <v>0.52561250000144355</v>
      </c>
      <c r="J103" s="25">
        <f t="shared" si="23"/>
        <v>0.52561250000144355</v>
      </c>
      <c r="O103" s="25">
        <f t="shared" ca="1" si="17"/>
        <v>8.930643260098714E-2</v>
      </c>
      <c r="P103" s="25">
        <f t="shared" ca="1" si="18"/>
        <v>0.48077527642859458</v>
      </c>
      <c r="Q103" s="46">
        <f t="shared" si="22"/>
        <v>31245.993000000002</v>
      </c>
      <c r="S103" s="25">
        <f>G103</f>
        <v>0.52561250000144355</v>
      </c>
      <c r="U103" s="47"/>
    </row>
    <row r="104" spans="1:21" s="25" customFormat="1" ht="12.95" customHeight="1" x14ac:dyDescent="0.2">
      <c r="A104" s="44" t="s">
        <v>327</v>
      </c>
      <c r="B104" s="45" t="s">
        <v>20</v>
      </c>
      <c r="C104" s="44">
        <v>46300.374000000003</v>
      </c>
      <c r="D104" s="50"/>
      <c r="E104" s="5">
        <f t="shared" si="19"/>
        <v>3934.0254749041978</v>
      </c>
      <c r="F104" s="25">
        <f t="shared" si="20"/>
        <v>3934</v>
      </c>
      <c r="G104" s="25">
        <f t="shared" si="21"/>
        <v>8.0470000008062925E-2</v>
      </c>
      <c r="J104" s="25">
        <f t="shared" si="23"/>
        <v>8.0470000008062925E-2</v>
      </c>
      <c r="O104" s="25">
        <f t="shared" ca="1" si="17"/>
        <v>8.9608013033657868E-2</v>
      </c>
      <c r="P104" s="25">
        <f t="shared" ca="1" si="18"/>
        <v>0.48001969729431399</v>
      </c>
      <c r="Q104" s="46">
        <f t="shared" si="22"/>
        <v>31281.874000000003</v>
      </c>
      <c r="R104" s="25">
        <f t="shared" ref="R104:R109" si="24">G104</f>
        <v>8.0470000008062925E-2</v>
      </c>
      <c r="U104" s="47"/>
    </row>
    <row r="105" spans="1:21" s="25" customFormat="1" ht="12.95" customHeight="1" x14ac:dyDescent="0.2">
      <c r="A105" s="44" t="s">
        <v>327</v>
      </c>
      <c r="B105" s="45" t="s">
        <v>20</v>
      </c>
      <c r="C105" s="44">
        <v>46300.389000000003</v>
      </c>
      <c r="D105" s="50"/>
      <c r="E105" s="5">
        <f t="shared" si="19"/>
        <v>3934.0302235504378</v>
      </c>
      <c r="F105" s="25">
        <f t="shared" si="20"/>
        <v>3934</v>
      </c>
      <c r="G105" s="25">
        <f t="shared" si="21"/>
        <v>9.5470000007480849E-2</v>
      </c>
      <c r="J105" s="25">
        <f t="shared" si="23"/>
        <v>9.5470000007480849E-2</v>
      </c>
      <c r="O105" s="25">
        <f t="shared" ca="1" si="17"/>
        <v>8.9608013033657868E-2</v>
      </c>
      <c r="P105" s="25">
        <f t="shared" ca="1" si="18"/>
        <v>0.48001969729431399</v>
      </c>
      <c r="Q105" s="46">
        <f t="shared" si="22"/>
        <v>31281.889000000003</v>
      </c>
      <c r="R105" s="25">
        <f t="shared" si="24"/>
        <v>9.5470000007480849E-2</v>
      </c>
      <c r="U105" s="47"/>
    </row>
    <row r="106" spans="1:21" s="25" customFormat="1" ht="12.95" customHeight="1" x14ac:dyDescent="0.2">
      <c r="A106" s="44" t="s">
        <v>327</v>
      </c>
      <c r="B106" s="45" t="s">
        <v>20</v>
      </c>
      <c r="C106" s="44">
        <v>46300.39</v>
      </c>
      <c r="D106" s="50"/>
      <c r="E106" s="5">
        <f t="shared" si="19"/>
        <v>3934.0305401268529</v>
      </c>
      <c r="F106" s="25">
        <f t="shared" si="20"/>
        <v>3934</v>
      </c>
      <c r="G106" s="25">
        <f t="shared" si="21"/>
        <v>9.6470000004046597E-2</v>
      </c>
      <c r="J106" s="25">
        <f t="shared" si="23"/>
        <v>9.6470000004046597E-2</v>
      </c>
      <c r="O106" s="25">
        <f t="shared" ca="1" si="17"/>
        <v>8.9608013033657868E-2</v>
      </c>
      <c r="P106" s="25">
        <f t="shared" ca="1" si="18"/>
        <v>0.48001969729431399</v>
      </c>
      <c r="Q106" s="46">
        <f t="shared" si="22"/>
        <v>31281.89</v>
      </c>
      <c r="R106" s="25">
        <f t="shared" si="24"/>
        <v>9.6470000004046597E-2</v>
      </c>
      <c r="U106" s="47"/>
    </row>
    <row r="107" spans="1:21" s="25" customFormat="1" ht="12.95" customHeight="1" x14ac:dyDescent="0.2">
      <c r="A107" s="44" t="s">
        <v>327</v>
      </c>
      <c r="B107" s="45" t="s">
        <v>20</v>
      </c>
      <c r="C107" s="44">
        <v>46322.483999999997</v>
      </c>
      <c r="D107" s="50"/>
      <c r="E107" s="5">
        <f t="shared" si="19"/>
        <v>3941.024979462105</v>
      </c>
      <c r="F107" s="25">
        <f t="shared" si="20"/>
        <v>3941</v>
      </c>
      <c r="G107" s="25">
        <f t="shared" si="21"/>
        <v>7.8905000002123415E-2</v>
      </c>
      <c r="J107" s="25">
        <f t="shared" si="23"/>
        <v>7.8905000002123415E-2</v>
      </c>
      <c r="O107" s="25">
        <f t="shared" ca="1" si="17"/>
        <v>8.9791583731805263E-2</v>
      </c>
      <c r="P107" s="25">
        <f t="shared" ca="1" si="18"/>
        <v>0.47955977956040402</v>
      </c>
      <c r="Q107" s="46">
        <f t="shared" si="22"/>
        <v>31303.983999999997</v>
      </c>
      <c r="R107" s="25">
        <f t="shared" si="24"/>
        <v>7.8905000002123415E-2</v>
      </c>
      <c r="U107" s="47"/>
    </row>
    <row r="108" spans="1:21" s="25" customFormat="1" ht="12.95" customHeight="1" x14ac:dyDescent="0.2">
      <c r="A108" s="44" t="s">
        <v>327</v>
      </c>
      <c r="B108" s="45" t="s">
        <v>20</v>
      </c>
      <c r="C108" s="44">
        <v>46322.493000000002</v>
      </c>
      <c r="D108" s="50"/>
      <c r="E108" s="5">
        <f t="shared" si="19"/>
        <v>3941.0278286498506</v>
      </c>
      <c r="F108" s="25">
        <f t="shared" si="20"/>
        <v>3941</v>
      </c>
      <c r="G108" s="25">
        <f t="shared" si="21"/>
        <v>8.7905000007594936E-2</v>
      </c>
      <c r="J108" s="25">
        <f t="shared" si="23"/>
        <v>8.7905000007594936E-2</v>
      </c>
      <c r="O108" s="25">
        <f t="shared" ref="O108:O139" ca="1" si="25">+C$11+C$12*$F108</f>
        <v>8.9791583731805263E-2</v>
      </c>
      <c r="P108" s="25">
        <f t="shared" ca="1" si="18"/>
        <v>0.47955977956040402</v>
      </c>
      <c r="Q108" s="46">
        <f t="shared" si="22"/>
        <v>31303.993000000002</v>
      </c>
      <c r="R108" s="25">
        <f t="shared" si="24"/>
        <v>8.7905000007594936E-2</v>
      </c>
      <c r="U108" s="47"/>
    </row>
    <row r="109" spans="1:21" s="25" customFormat="1" ht="12.95" customHeight="1" x14ac:dyDescent="0.2">
      <c r="A109" s="44" t="s">
        <v>327</v>
      </c>
      <c r="B109" s="45" t="s">
        <v>20</v>
      </c>
      <c r="C109" s="44">
        <v>46322.502999999997</v>
      </c>
      <c r="D109" s="50"/>
      <c r="E109" s="5">
        <f t="shared" si="19"/>
        <v>3941.030994414009</v>
      </c>
      <c r="F109" s="25">
        <f t="shared" si="20"/>
        <v>3941</v>
      </c>
      <c r="G109" s="25">
        <f t="shared" si="21"/>
        <v>9.7905000002356246E-2</v>
      </c>
      <c r="J109" s="25">
        <f t="shared" si="23"/>
        <v>9.7905000002356246E-2</v>
      </c>
      <c r="O109" s="25">
        <f t="shared" ca="1" si="25"/>
        <v>8.9791583731805263E-2</v>
      </c>
      <c r="P109" s="25">
        <f t="shared" ref="P109:P140" ca="1" si="26">+D$11+D$12*$F109</f>
        <v>0.47955977956040402</v>
      </c>
      <c r="Q109" s="46">
        <f t="shared" si="22"/>
        <v>31304.002999999997</v>
      </c>
      <c r="R109" s="25">
        <f t="shared" si="24"/>
        <v>9.7905000002356246E-2</v>
      </c>
      <c r="U109" s="47"/>
    </row>
    <row r="110" spans="1:21" s="25" customFormat="1" ht="12.95" customHeight="1" x14ac:dyDescent="0.2">
      <c r="A110" s="44" t="s">
        <v>357</v>
      </c>
      <c r="B110" s="45" t="s">
        <v>37</v>
      </c>
      <c r="C110" s="44">
        <v>46340.260499999997</v>
      </c>
      <c r="D110" s="50"/>
      <c r="E110" s="5">
        <f t="shared" si="19"/>
        <v>3946.6526001212487</v>
      </c>
      <c r="F110" s="25">
        <f t="shared" si="20"/>
        <v>3946.5</v>
      </c>
      <c r="G110" s="25">
        <f t="shared" si="21"/>
        <v>0.48203249999642139</v>
      </c>
      <c r="J110" s="25">
        <f t="shared" si="23"/>
        <v>0.48203249999642139</v>
      </c>
      <c r="O110" s="25">
        <f t="shared" ca="1" si="25"/>
        <v>8.9935817851778219E-2</v>
      </c>
      <c r="P110" s="25">
        <f t="shared" ca="1" si="26"/>
        <v>0.47919841562661764</v>
      </c>
      <c r="Q110" s="46">
        <f t="shared" si="22"/>
        <v>31321.760499999997</v>
      </c>
      <c r="S110" s="25">
        <f>G110</f>
        <v>0.48203249999642139</v>
      </c>
      <c r="U110" s="47"/>
    </row>
    <row r="111" spans="1:21" s="25" customFormat="1" ht="12.95" customHeight="1" x14ac:dyDescent="0.2">
      <c r="A111" s="44" t="s">
        <v>86</v>
      </c>
      <c r="B111" s="45" t="s">
        <v>37</v>
      </c>
      <c r="C111" s="44">
        <v>46362.408000000003</v>
      </c>
      <c r="D111" s="50"/>
      <c r="E111" s="5">
        <f t="shared" si="19"/>
        <v>3953.6639762947598</v>
      </c>
      <c r="F111" s="25">
        <f t="shared" si="20"/>
        <v>3953.5</v>
      </c>
      <c r="G111" s="25">
        <f t="shared" si="21"/>
        <v>0.51796750000357861</v>
      </c>
      <c r="J111" s="25">
        <f t="shared" si="23"/>
        <v>0.51796750000357861</v>
      </c>
      <c r="O111" s="25">
        <f t="shared" ca="1" si="25"/>
        <v>9.0119388549925628E-2</v>
      </c>
      <c r="P111" s="25">
        <f t="shared" ca="1" si="26"/>
        <v>0.47873849789270767</v>
      </c>
      <c r="Q111" s="46">
        <f t="shared" si="22"/>
        <v>31343.908000000003</v>
      </c>
      <c r="S111" s="25">
        <f>G111</f>
        <v>0.51796750000357861</v>
      </c>
      <c r="U111" s="47"/>
    </row>
    <row r="112" spans="1:21" s="25" customFormat="1" ht="12.95" customHeight="1" x14ac:dyDescent="0.2">
      <c r="A112" s="44" t="s">
        <v>86</v>
      </c>
      <c r="B112" s="45" t="s">
        <v>37</v>
      </c>
      <c r="C112" s="44">
        <v>46362.42</v>
      </c>
      <c r="D112" s="50"/>
      <c r="E112" s="5">
        <f t="shared" si="19"/>
        <v>3953.6677752117503</v>
      </c>
      <c r="F112" s="25">
        <f t="shared" si="20"/>
        <v>3953.5</v>
      </c>
      <c r="G112" s="25">
        <f t="shared" si="21"/>
        <v>0.52996749999874737</v>
      </c>
      <c r="J112" s="25">
        <f t="shared" si="23"/>
        <v>0.52996749999874737</v>
      </c>
      <c r="O112" s="25">
        <f t="shared" ca="1" si="25"/>
        <v>9.0119388549925628E-2</v>
      </c>
      <c r="P112" s="25">
        <f t="shared" ca="1" si="26"/>
        <v>0.47873849789270767</v>
      </c>
      <c r="Q112" s="46">
        <f t="shared" si="22"/>
        <v>31343.919999999998</v>
      </c>
      <c r="S112" s="25">
        <f>G112</f>
        <v>0.52996749999874737</v>
      </c>
      <c r="U112" s="47"/>
    </row>
    <row r="113" spans="1:21" s="25" customFormat="1" ht="12.95" customHeight="1" x14ac:dyDescent="0.2">
      <c r="A113" s="44" t="s">
        <v>86</v>
      </c>
      <c r="B113" s="45" t="s">
        <v>37</v>
      </c>
      <c r="C113" s="44">
        <v>46381.324000000001</v>
      </c>
      <c r="D113" s="50"/>
      <c r="E113" s="5">
        <f t="shared" si="19"/>
        <v>3959.6523357799424</v>
      </c>
      <c r="F113" s="25">
        <f t="shared" si="20"/>
        <v>3959.5</v>
      </c>
      <c r="G113" s="25">
        <f t="shared" si="21"/>
        <v>0.48119750000478234</v>
      </c>
      <c r="J113" s="25">
        <f t="shared" si="23"/>
        <v>0.48119750000478234</v>
      </c>
      <c r="O113" s="25">
        <f t="shared" ca="1" si="25"/>
        <v>9.0276734862623401E-2</v>
      </c>
      <c r="P113" s="25">
        <f t="shared" ca="1" si="26"/>
        <v>0.47834428269221341</v>
      </c>
      <c r="Q113" s="46">
        <f t="shared" si="22"/>
        <v>31362.824000000001</v>
      </c>
      <c r="S113" s="25">
        <f>G113</f>
        <v>0.48119750000478234</v>
      </c>
      <c r="U113" s="47"/>
    </row>
    <row r="114" spans="1:21" s="25" customFormat="1" ht="12.95" customHeight="1" x14ac:dyDescent="0.2">
      <c r="A114" s="44" t="s">
        <v>86</v>
      </c>
      <c r="B114" s="45" t="s">
        <v>37</v>
      </c>
      <c r="C114" s="44">
        <v>46381.358999999997</v>
      </c>
      <c r="D114" s="50"/>
      <c r="E114" s="5">
        <f t="shared" si="19"/>
        <v>3959.6634159545015</v>
      </c>
      <c r="F114" s="25">
        <f t="shared" si="20"/>
        <v>3959.5</v>
      </c>
      <c r="G114" s="25">
        <f t="shared" si="21"/>
        <v>0.51619750000099884</v>
      </c>
      <c r="J114" s="25">
        <f t="shared" si="23"/>
        <v>0.51619750000099884</v>
      </c>
      <c r="O114" s="25">
        <f t="shared" ca="1" si="25"/>
        <v>9.0276734862623401E-2</v>
      </c>
      <c r="P114" s="25">
        <f t="shared" ca="1" si="26"/>
        <v>0.47834428269221341</v>
      </c>
      <c r="Q114" s="46">
        <f t="shared" si="22"/>
        <v>31362.858999999997</v>
      </c>
      <c r="S114" s="25">
        <f>G114</f>
        <v>0.51619750000099884</v>
      </c>
      <c r="U114" s="47"/>
    </row>
    <row r="115" spans="1:21" s="25" customFormat="1" ht="12.95" customHeight="1" x14ac:dyDescent="0.2">
      <c r="A115" s="44" t="s">
        <v>99</v>
      </c>
      <c r="B115" s="45" t="s">
        <v>20</v>
      </c>
      <c r="C115" s="44">
        <v>46679.396000000001</v>
      </c>
      <c r="D115" s="50"/>
      <c r="E115" s="5">
        <f t="shared" si="19"/>
        <v>4054.0149012519023</v>
      </c>
      <c r="F115" s="25">
        <f t="shared" si="20"/>
        <v>4054</v>
      </c>
      <c r="G115" s="25">
        <f t="shared" si="21"/>
        <v>4.7070000000530854E-2</v>
      </c>
      <c r="J115" s="25">
        <f t="shared" si="23"/>
        <v>4.7070000000530854E-2</v>
      </c>
      <c r="O115" s="25">
        <f t="shared" ca="1" si="25"/>
        <v>9.2754939287613303E-2</v>
      </c>
      <c r="P115" s="25">
        <f t="shared" ca="1" si="26"/>
        <v>0.47213539328442905</v>
      </c>
      <c r="Q115" s="46">
        <f t="shared" si="22"/>
        <v>31660.896000000001</v>
      </c>
      <c r="R115" s="25">
        <f t="shared" ref="R115:R123" si="27">G115</f>
        <v>4.7070000000530854E-2</v>
      </c>
      <c r="U115" s="47"/>
    </row>
    <row r="116" spans="1:21" s="25" customFormat="1" ht="12.95" customHeight="1" x14ac:dyDescent="0.2">
      <c r="A116" s="44" t="s">
        <v>377</v>
      </c>
      <c r="B116" s="45" t="s">
        <v>20</v>
      </c>
      <c r="C116" s="44">
        <v>46679.436999999998</v>
      </c>
      <c r="D116" s="50"/>
      <c r="E116" s="5">
        <f t="shared" si="19"/>
        <v>4054.027880884958</v>
      </c>
      <c r="F116" s="25">
        <f t="shared" si="20"/>
        <v>4054</v>
      </c>
      <c r="G116" s="25">
        <f t="shared" si="21"/>
        <v>8.8069999997969717E-2</v>
      </c>
      <c r="J116" s="25">
        <f t="shared" si="23"/>
        <v>8.8069999997969717E-2</v>
      </c>
      <c r="O116" s="25">
        <f t="shared" ca="1" si="25"/>
        <v>9.2754939287613303E-2</v>
      </c>
      <c r="P116" s="25">
        <f t="shared" ca="1" si="26"/>
        <v>0.47213539328442905</v>
      </c>
      <c r="Q116" s="46">
        <f t="shared" si="22"/>
        <v>31660.936999999998</v>
      </c>
      <c r="R116" s="25">
        <f t="shared" si="27"/>
        <v>8.8069999997969717E-2</v>
      </c>
      <c r="U116" s="47"/>
    </row>
    <row r="117" spans="1:21" s="25" customFormat="1" ht="12.95" customHeight="1" x14ac:dyDescent="0.2">
      <c r="A117" s="44" t="s">
        <v>377</v>
      </c>
      <c r="B117" s="45" t="s">
        <v>20</v>
      </c>
      <c r="C117" s="44">
        <v>46679.445</v>
      </c>
      <c r="D117" s="50"/>
      <c r="E117" s="5">
        <f t="shared" ref="E117:E148" si="28">+(C117-C$7)/C$8</f>
        <v>4054.0304134962867</v>
      </c>
      <c r="F117" s="25">
        <f t="shared" ref="F117:F148" si="29">ROUND(2*E117,0)/2</f>
        <v>4054</v>
      </c>
      <c r="G117" s="25">
        <f t="shared" ref="G117:G148" si="30">+C117-(C$7+F117*C$8)</f>
        <v>9.6069999999599531E-2</v>
      </c>
      <c r="J117" s="25">
        <f t="shared" si="23"/>
        <v>9.6069999999599531E-2</v>
      </c>
      <c r="O117" s="25">
        <f t="shared" ca="1" si="25"/>
        <v>9.2754939287613303E-2</v>
      </c>
      <c r="P117" s="25">
        <f t="shared" ca="1" si="26"/>
        <v>0.47213539328442905</v>
      </c>
      <c r="Q117" s="46">
        <f t="shared" ref="Q117:Q148" si="31">+C117-15018.5</f>
        <v>31660.945</v>
      </c>
      <c r="R117" s="25">
        <f t="shared" si="27"/>
        <v>9.6069999999599531E-2</v>
      </c>
      <c r="U117" s="47"/>
    </row>
    <row r="118" spans="1:21" s="25" customFormat="1" ht="12.95" customHeight="1" x14ac:dyDescent="0.2">
      <c r="A118" s="44" t="s">
        <v>377</v>
      </c>
      <c r="B118" s="45" t="s">
        <v>20</v>
      </c>
      <c r="C118" s="44">
        <v>46679.447</v>
      </c>
      <c r="D118" s="50"/>
      <c r="E118" s="5">
        <f t="shared" si="28"/>
        <v>4054.0310466491187</v>
      </c>
      <c r="F118" s="25">
        <f t="shared" si="29"/>
        <v>4054</v>
      </c>
      <c r="G118" s="25">
        <f t="shared" si="30"/>
        <v>9.8070000000006985E-2</v>
      </c>
      <c r="J118" s="25">
        <f t="shared" si="23"/>
        <v>9.8070000000006985E-2</v>
      </c>
      <c r="O118" s="25">
        <f t="shared" ca="1" si="25"/>
        <v>9.2754939287613303E-2</v>
      </c>
      <c r="P118" s="25">
        <f t="shared" ca="1" si="26"/>
        <v>0.47213539328442905</v>
      </c>
      <c r="Q118" s="46">
        <f t="shared" si="31"/>
        <v>31660.947</v>
      </c>
      <c r="R118" s="25">
        <f t="shared" si="27"/>
        <v>9.8070000000006985E-2</v>
      </c>
      <c r="U118" s="47"/>
    </row>
    <row r="119" spans="1:21" s="25" customFormat="1" ht="12.95" customHeight="1" x14ac:dyDescent="0.2">
      <c r="A119" s="44" t="s">
        <v>377</v>
      </c>
      <c r="B119" s="45" t="s">
        <v>20</v>
      </c>
      <c r="C119" s="44">
        <v>46679.447</v>
      </c>
      <c r="D119" s="50"/>
      <c r="E119" s="5">
        <f t="shared" si="28"/>
        <v>4054.0310466491187</v>
      </c>
      <c r="F119" s="25">
        <f t="shared" si="29"/>
        <v>4054</v>
      </c>
      <c r="G119" s="25">
        <f t="shared" si="30"/>
        <v>9.8070000000006985E-2</v>
      </c>
      <c r="J119" s="25">
        <f t="shared" si="23"/>
        <v>9.8070000000006985E-2</v>
      </c>
      <c r="O119" s="25">
        <f t="shared" ca="1" si="25"/>
        <v>9.2754939287613303E-2</v>
      </c>
      <c r="P119" s="25">
        <f t="shared" ca="1" si="26"/>
        <v>0.47213539328442905</v>
      </c>
      <c r="Q119" s="46">
        <f t="shared" si="31"/>
        <v>31660.947</v>
      </c>
      <c r="R119" s="25">
        <f t="shared" si="27"/>
        <v>9.8070000000006985E-2</v>
      </c>
      <c r="U119" s="47"/>
    </row>
    <row r="120" spans="1:21" s="25" customFormat="1" ht="12.95" customHeight="1" x14ac:dyDescent="0.2">
      <c r="A120" s="44" t="s">
        <v>377</v>
      </c>
      <c r="B120" s="45" t="s">
        <v>20</v>
      </c>
      <c r="C120" s="44">
        <v>46679.447</v>
      </c>
      <c r="D120" s="50"/>
      <c r="E120" s="5">
        <f t="shared" si="28"/>
        <v>4054.0310466491187</v>
      </c>
      <c r="F120" s="25">
        <f t="shared" si="29"/>
        <v>4054</v>
      </c>
      <c r="G120" s="25">
        <f t="shared" si="30"/>
        <v>9.8070000000006985E-2</v>
      </c>
      <c r="J120" s="25">
        <f t="shared" si="23"/>
        <v>9.8070000000006985E-2</v>
      </c>
      <c r="O120" s="25">
        <f t="shared" ca="1" si="25"/>
        <v>9.2754939287613303E-2</v>
      </c>
      <c r="P120" s="25">
        <f t="shared" ca="1" si="26"/>
        <v>0.47213539328442905</v>
      </c>
      <c r="Q120" s="46">
        <f t="shared" si="31"/>
        <v>31660.947</v>
      </c>
      <c r="R120" s="25">
        <f t="shared" si="27"/>
        <v>9.8070000000006985E-2</v>
      </c>
      <c r="U120" s="47"/>
    </row>
    <row r="121" spans="1:21" s="25" customFormat="1" ht="12.95" customHeight="1" x14ac:dyDescent="0.2">
      <c r="A121" s="44" t="s">
        <v>99</v>
      </c>
      <c r="B121" s="45" t="s">
        <v>20</v>
      </c>
      <c r="C121" s="44">
        <v>46679.451999999997</v>
      </c>
      <c r="D121" s="50"/>
      <c r="E121" s="5">
        <f t="shared" si="28"/>
        <v>4054.0326295311979</v>
      </c>
      <c r="F121" s="25">
        <f t="shared" si="29"/>
        <v>4054</v>
      </c>
      <c r="G121" s="25">
        <f t="shared" si="30"/>
        <v>0.10306999999738764</v>
      </c>
      <c r="J121" s="25">
        <f t="shared" si="23"/>
        <v>0.10306999999738764</v>
      </c>
      <c r="O121" s="25">
        <f t="shared" ca="1" si="25"/>
        <v>9.2754939287613303E-2</v>
      </c>
      <c r="P121" s="25">
        <f t="shared" ca="1" si="26"/>
        <v>0.47213539328442905</v>
      </c>
      <c r="Q121" s="46">
        <f t="shared" si="31"/>
        <v>31660.951999999997</v>
      </c>
      <c r="R121" s="25">
        <f t="shared" si="27"/>
        <v>0.10306999999738764</v>
      </c>
      <c r="U121" s="47"/>
    </row>
    <row r="122" spans="1:21" s="25" customFormat="1" ht="12.95" customHeight="1" x14ac:dyDescent="0.2">
      <c r="A122" s="44" t="s">
        <v>377</v>
      </c>
      <c r="B122" s="45" t="s">
        <v>20</v>
      </c>
      <c r="C122" s="44">
        <v>46679.455000000002</v>
      </c>
      <c r="D122" s="50"/>
      <c r="E122" s="5">
        <f t="shared" si="28"/>
        <v>4054.0335792604474</v>
      </c>
      <c r="F122" s="25">
        <f t="shared" si="29"/>
        <v>4054</v>
      </c>
      <c r="G122" s="25">
        <f t="shared" si="30"/>
        <v>0.1060700000016368</v>
      </c>
      <c r="J122" s="25">
        <f t="shared" si="23"/>
        <v>0.1060700000016368</v>
      </c>
      <c r="O122" s="25">
        <f t="shared" ca="1" si="25"/>
        <v>9.2754939287613303E-2</v>
      </c>
      <c r="P122" s="25">
        <f t="shared" ca="1" si="26"/>
        <v>0.47213539328442905</v>
      </c>
      <c r="Q122" s="46">
        <f t="shared" si="31"/>
        <v>31660.955000000002</v>
      </c>
      <c r="R122" s="25">
        <f t="shared" si="27"/>
        <v>0.1060700000016368</v>
      </c>
      <c r="U122" s="47"/>
    </row>
    <row r="123" spans="1:21" s="25" customFormat="1" ht="12.95" customHeight="1" x14ac:dyDescent="0.2">
      <c r="A123" s="44" t="s">
        <v>99</v>
      </c>
      <c r="B123" s="45" t="s">
        <v>20</v>
      </c>
      <c r="C123" s="44">
        <v>47039.536</v>
      </c>
      <c r="D123" s="50"/>
      <c r="E123" s="5">
        <f t="shared" si="28"/>
        <v>4168.0267317125681</v>
      </c>
      <c r="F123" s="25">
        <f t="shared" si="29"/>
        <v>4168</v>
      </c>
      <c r="G123" s="25">
        <f t="shared" si="30"/>
        <v>8.443999999872176E-2</v>
      </c>
      <c r="J123" s="25">
        <f t="shared" si="23"/>
        <v>8.443999999872176E-2</v>
      </c>
      <c r="O123" s="25">
        <f t="shared" ca="1" si="25"/>
        <v>9.5744519228870964E-2</v>
      </c>
      <c r="P123" s="25">
        <f t="shared" ca="1" si="26"/>
        <v>0.46464530447503838</v>
      </c>
      <c r="Q123" s="46">
        <f t="shared" si="31"/>
        <v>32021.036</v>
      </c>
      <c r="R123" s="25">
        <f t="shared" si="27"/>
        <v>8.443999999872176E-2</v>
      </c>
      <c r="U123" s="47"/>
    </row>
    <row r="124" spans="1:21" s="25" customFormat="1" ht="12.95" customHeight="1" x14ac:dyDescent="0.2">
      <c r="A124" s="44" t="s">
        <v>86</v>
      </c>
      <c r="B124" s="45" t="s">
        <v>37</v>
      </c>
      <c r="C124" s="44">
        <v>47060.381000000001</v>
      </c>
      <c r="D124" s="50"/>
      <c r="E124" s="5">
        <f t="shared" si="28"/>
        <v>4174.6257671042295</v>
      </c>
      <c r="F124" s="25">
        <f t="shared" si="29"/>
        <v>4174.5</v>
      </c>
      <c r="G124" s="25">
        <f t="shared" si="30"/>
        <v>0.39727250000578351</v>
      </c>
      <c r="J124" s="25">
        <f t="shared" si="23"/>
        <v>0.39727250000578351</v>
      </c>
      <c r="O124" s="25">
        <f t="shared" ca="1" si="25"/>
        <v>9.5914977734293541E-2</v>
      </c>
      <c r="P124" s="25">
        <f t="shared" ca="1" si="26"/>
        <v>0.46421823800783624</v>
      </c>
      <c r="Q124" s="46">
        <f t="shared" si="31"/>
        <v>32041.881000000001</v>
      </c>
      <c r="S124" s="25">
        <f>G124</f>
        <v>0.39727250000578351</v>
      </c>
      <c r="U124" s="47"/>
    </row>
    <row r="125" spans="1:21" s="25" customFormat="1" ht="12.95" customHeight="1" x14ac:dyDescent="0.2">
      <c r="A125" s="44" t="s">
        <v>399</v>
      </c>
      <c r="B125" s="45" t="s">
        <v>20</v>
      </c>
      <c r="C125" s="44">
        <v>47734.489000000001</v>
      </c>
      <c r="D125" s="50"/>
      <c r="E125" s="5">
        <f t="shared" si="28"/>
        <v>4388.032461745699</v>
      </c>
      <c r="F125" s="25">
        <f t="shared" si="29"/>
        <v>4388</v>
      </c>
      <c r="G125" s="25">
        <f t="shared" si="30"/>
        <v>0.10254000000713859</v>
      </c>
      <c r="J125" s="25">
        <f t="shared" si="23"/>
        <v>0.10254000000713859</v>
      </c>
      <c r="O125" s="25">
        <f t="shared" ca="1" si="25"/>
        <v>0.10151388402778926</v>
      </c>
      <c r="P125" s="25">
        <f t="shared" ca="1" si="26"/>
        <v>0.45019074712358265</v>
      </c>
      <c r="Q125" s="46">
        <f t="shared" si="31"/>
        <v>32715.989000000001</v>
      </c>
      <c r="R125" s="25">
        <f t="shared" ref="R125:R134" si="32">G125</f>
        <v>0.10254000000713859</v>
      </c>
      <c r="U125" s="47"/>
    </row>
    <row r="126" spans="1:21" s="25" customFormat="1" ht="12.95" customHeight="1" x14ac:dyDescent="0.2">
      <c r="A126" s="44" t="s">
        <v>399</v>
      </c>
      <c r="B126" s="45" t="s">
        <v>20</v>
      </c>
      <c r="C126" s="44">
        <v>47734.49</v>
      </c>
      <c r="D126" s="50"/>
      <c r="E126" s="5">
        <f t="shared" si="28"/>
        <v>4388.0327783221137</v>
      </c>
      <c r="F126" s="25">
        <f t="shared" si="29"/>
        <v>4388</v>
      </c>
      <c r="G126" s="25">
        <f t="shared" si="30"/>
        <v>0.10354000000370434</v>
      </c>
      <c r="J126" s="25">
        <f t="shared" si="23"/>
        <v>0.10354000000370434</v>
      </c>
      <c r="O126" s="25">
        <f t="shared" ca="1" si="25"/>
        <v>0.10151388402778926</v>
      </c>
      <c r="P126" s="25">
        <f t="shared" ca="1" si="26"/>
        <v>0.45019074712358265</v>
      </c>
      <c r="Q126" s="46">
        <f t="shared" si="31"/>
        <v>32715.989999999998</v>
      </c>
      <c r="R126" s="25">
        <f t="shared" si="32"/>
        <v>0.10354000000370434</v>
      </c>
      <c r="U126" s="47"/>
    </row>
    <row r="127" spans="1:21" s="25" customFormat="1" ht="12.95" customHeight="1" x14ac:dyDescent="0.2">
      <c r="A127" s="44" t="s">
        <v>399</v>
      </c>
      <c r="B127" s="45" t="s">
        <v>20</v>
      </c>
      <c r="C127" s="44">
        <v>47734.49</v>
      </c>
      <c r="D127" s="50"/>
      <c r="E127" s="5">
        <f t="shared" si="28"/>
        <v>4388.0327783221137</v>
      </c>
      <c r="F127" s="25">
        <f t="shared" si="29"/>
        <v>4388</v>
      </c>
      <c r="G127" s="25">
        <f t="shared" si="30"/>
        <v>0.10354000000370434</v>
      </c>
      <c r="J127" s="25">
        <f t="shared" si="23"/>
        <v>0.10354000000370434</v>
      </c>
      <c r="O127" s="25">
        <f t="shared" ca="1" si="25"/>
        <v>0.10151388402778926</v>
      </c>
      <c r="P127" s="25">
        <f t="shared" ca="1" si="26"/>
        <v>0.45019074712358265</v>
      </c>
      <c r="Q127" s="46">
        <f t="shared" si="31"/>
        <v>32715.989999999998</v>
      </c>
      <c r="R127" s="25">
        <f t="shared" si="32"/>
        <v>0.10354000000370434</v>
      </c>
      <c r="U127" s="47"/>
    </row>
    <row r="128" spans="1:21" s="25" customFormat="1" ht="12.95" customHeight="1" x14ac:dyDescent="0.2">
      <c r="A128" s="44" t="s">
        <v>399</v>
      </c>
      <c r="B128" s="45" t="s">
        <v>20</v>
      </c>
      <c r="C128" s="44">
        <v>47734.49</v>
      </c>
      <c r="D128" s="50"/>
      <c r="E128" s="5">
        <f t="shared" si="28"/>
        <v>4388.0327783221137</v>
      </c>
      <c r="F128" s="25">
        <f t="shared" si="29"/>
        <v>4388</v>
      </c>
      <c r="G128" s="25">
        <f t="shared" si="30"/>
        <v>0.10354000000370434</v>
      </c>
      <c r="J128" s="25">
        <f t="shared" ref="J128:J140" si="33">+G128</f>
        <v>0.10354000000370434</v>
      </c>
      <c r="O128" s="25">
        <f t="shared" ca="1" si="25"/>
        <v>0.10151388402778926</v>
      </c>
      <c r="P128" s="25">
        <f t="shared" ca="1" si="26"/>
        <v>0.45019074712358265</v>
      </c>
      <c r="Q128" s="46">
        <f t="shared" si="31"/>
        <v>32715.989999999998</v>
      </c>
      <c r="R128" s="25">
        <f t="shared" si="32"/>
        <v>0.10354000000370434</v>
      </c>
      <c r="U128" s="47"/>
    </row>
    <row r="129" spans="1:21" s="25" customFormat="1" ht="12.95" customHeight="1" x14ac:dyDescent="0.2">
      <c r="A129" s="44" t="s">
        <v>399</v>
      </c>
      <c r="B129" s="45" t="s">
        <v>20</v>
      </c>
      <c r="C129" s="44">
        <v>47734.49</v>
      </c>
      <c r="D129" s="50"/>
      <c r="E129" s="5">
        <f t="shared" si="28"/>
        <v>4388.0327783221137</v>
      </c>
      <c r="F129" s="25">
        <f t="shared" si="29"/>
        <v>4388</v>
      </c>
      <c r="G129" s="25">
        <f t="shared" si="30"/>
        <v>0.10354000000370434</v>
      </c>
      <c r="J129" s="25">
        <f t="shared" si="33"/>
        <v>0.10354000000370434</v>
      </c>
      <c r="O129" s="25">
        <f t="shared" ca="1" si="25"/>
        <v>0.10151388402778926</v>
      </c>
      <c r="P129" s="25">
        <f t="shared" ca="1" si="26"/>
        <v>0.45019074712358265</v>
      </c>
      <c r="Q129" s="46">
        <f t="shared" si="31"/>
        <v>32715.989999999998</v>
      </c>
      <c r="R129" s="25">
        <f t="shared" si="32"/>
        <v>0.10354000000370434</v>
      </c>
      <c r="U129" s="47"/>
    </row>
    <row r="130" spans="1:21" s="25" customFormat="1" ht="12.95" customHeight="1" x14ac:dyDescent="0.2">
      <c r="A130" s="44" t="s">
        <v>399</v>
      </c>
      <c r="B130" s="45" t="s">
        <v>20</v>
      </c>
      <c r="C130" s="44">
        <v>47734.493000000002</v>
      </c>
      <c r="D130" s="50"/>
      <c r="E130" s="5">
        <f t="shared" si="28"/>
        <v>4388.0337280513631</v>
      </c>
      <c r="F130" s="25">
        <f t="shared" si="29"/>
        <v>4388</v>
      </c>
      <c r="G130" s="25">
        <f t="shared" si="30"/>
        <v>0.10654000000795349</v>
      </c>
      <c r="J130" s="25">
        <f t="shared" si="33"/>
        <v>0.10654000000795349</v>
      </c>
      <c r="O130" s="25">
        <f t="shared" ca="1" si="25"/>
        <v>0.10151388402778926</v>
      </c>
      <c r="P130" s="25">
        <f t="shared" ca="1" si="26"/>
        <v>0.45019074712358265</v>
      </c>
      <c r="Q130" s="46">
        <f t="shared" si="31"/>
        <v>32715.993000000002</v>
      </c>
      <c r="R130" s="25">
        <f t="shared" si="32"/>
        <v>0.10654000000795349</v>
      </c>
      <c r="U130" s="47"/>
    </row>
    <row r="131" spans="1:21" s="25" customFormat="1" ht="12.95" customHeight="1" x14ac:dyDescent="0.2">
      <c r="A131" s="44" t="s">
        <v>399</v>
      </c>
      <c r="B131" s="45" t="s">
        <v>20</v>
      </c>
      <c r="C131" s="44">
        <v>47734.493999999999</v>
      </c>
      <c r="D131" s="50"/>
      <c r="E131" s="5">
        <f t="shared" si="28"/>
        <v>4388.0340446277778</v>
      </c>
      <c r="F131" s="25">
        <f t="shared" si="29"/>
        <v>4388</v>
      </c>
      <c r="G131" s="25">
        <f t="shared" si="30"/>
        <v>0.10754000000451924</v>
      </c>
      <c r="J131" s="25">
        <f t="shared" si="33"/>
        <v>0.10754000000451924</v>
      </c>
      <c r="O131" s="25">
        <f t="shared" ca="1" si="25"/>
        <v>0.10151388402778926</v>
      </c>
      <c r="P131" s="25">
        <f t="shared" ca="1" si="26"/>
        <v>0.45019074712358265</v>
      </c>
      <c r="Q131" s="46">
        <f t="shared" si="31"/>
        <v>32715.993999999999</v>
      </c>
      <c r="R131" s="25">
        <f t="shared" si="32"/>
        <v>0.10754000000451924</v>
      </c>
      <c r="U131" s="47"/>
    </row>
    <row r="132" spans="1:21" s="25" customFormat="1" ht="12.95" customHeight="1" x14ac:dyDescent="0.2">
      <c r="A132" s="44" t="s">
        <v>419</v>
      </c>
      <c r="B132" s="45" t="s">
        <v>20</v>
      </c>
      <c r="C132" s="44">
        <v>48189.368000000002</v>
      </c>
      <c r="D132" s="50"/>
      <c r="E132" s="5">
        <f t="shared" si="28"/>
        <v>4532.0364252824274</v>
      </c>
      <c r="F132" s="25">
        <f t="shared" si="29"/>
        <v>4532</v>
      </c>
      <c r="G132" s="25">
        <f t="shared" si="30"/>
        <v>0.11506000000372296</v>
      </c>
      <c r="J132" s="25">
        <f t="shared" si="33"/>
        <v>0.11506000000372296</v>
      </c>
      <c r="O132" s="25">
        <f t="shared" ca="1" si="25"/>
        <v>0.10529019553253577</v>
      </c>
      <c r="P132" s="25">
        <f t="shared" ca="1" si="26"/>
        <v>0.44072958231172077</v>
      </c>
      <c r="Q132" s="46">
        <f t="shared" si="31"/>
        <v>33170.868000000002</v>
      </c>
      <c r="R132" s="25">
        <f t="shared" si="32"/>
        <v>0.11506000000372296</v>
      </c>
      <c r="U132" s="47"/>
    </row>
    <row r="133" spans="1:21" s="25" customFormat="1" ht="12.95" customHeight="1" x14ac:dyDescent="0.2">
      <c r="A133" s="44" t="s">
        <v>419</v>
      </c>
      <c r="B133" s="45" t="s">
        <v>20</v>
      </c>
      <c r="C133" s="44">
        <v>48410.466</v>
      </c>
      <c r="D133" s="50"/>
      <c r="E133" s="5">
        <f t="shared" si="28"/>
        <v>4602.030837708684</v>
      </c>
      <c r="F133" s="25">
        <f t="shared" si="29"/>
        <v>4602</v>
      </c>
      <c r="G133" s="25">
        <f t="shared" si="30"/>
        <v>9.7410000002128072E-2</v>
      </c>
      <c r="J133" s="25">
        <f t="shared" si="33"/>
        <v>9.7410000002128072E-2</v>
      </c>
      <c r="O133" s="25">
        <f t="shared" ca="1" si="25"/>
        <v>0.10712590251400977</v>
      </c>
      <c r="P133" s="25">
        <f t="shared" ca="1" si="26"/>
        <v>0.43613040497262123</v>
      </c>
      <c r="Q133" s="46">
        <f t="shared" si="31"/>
        <v>33391.966</v>
      </c>
      <c r="R133" s="25">
        <f t="shared" si="32"/>
        <v>9.7410000002128072E-2</v>
      </c>
      <c r="U133" s="47"/>
    </row>
    <row r="134" spans="1:21" s="25" customFormat="1" ht="12.95" customHeight="1" x14ac:dyDescent="0.2">
      <c r="A134" s="44" t="s">
        <v>419</v>
      </c>
      <c r="B134" s="45" t="s">
        <v>20</v>
      </c>
      <c r="C134" s="44">
        <v>48410.478000000003</v>
      </c>
      <c r="D134" s="50"/>
      <c r="E134" s="5">
        <f t="shared" si="28"/>
        <v>4602.0346366256772</v>
      </c>
      <c r="F134" s="25">
        <f t="shared" si="29"/>
        <v>4602</v>
      </c>
      <c r="G134" s="25">
        <f t="shared" si="30"/>
        <v>0.10941000000457279</v>
      </c>
      <c r="J134" s="25">
        <f t="shared" si="33"/>
        <v>0.10941000000457279</v>
      </c>
      <c r="O134" s="25">
        <f t="shared" ca="1" si="25"/>
        <v>0.10712590251400977</v>
      </c>
      <c r="P134" s="25">
        <f t="shared" ca="1" si="26"/>
        <v>0.43613040497262123</v>
      </c>
      <c r="Q134" s="46">
        <f t="shared" si="31"/>
        <v>33391.978000000003</v>
      </c>
      <c r="R134" s="25">
        <f t="shared" si="32"/>
        <v>0.10941000000457279</v>
      </c>
      <c r="U134" s="47"/>
    </row>
    <row r="135" spans="1:21" s="25" customFormat="1" ht="12.95" customHeight="1" x14ac:dyDescent="0.2">
      <c r="A135" s="44" t="s">
        <v>419</v>
      </c>
      <c r="B135" s="45" t="s">
        <v>37</v>
      </c>
      <c r="C135" s="44">
        <v>48453.483</v>
      </c>
      <c r="D135" s="50"/>
      <c r="E135" s="5">
        <f t="shared" si="28"/>
        <v>4615.6490053960461</v>
      </c>
      <c r="F135" s="25">
        <f t="shared" si="29"/>
        <v>4615.5</v>
      </c>
      <c r="G135" s="25">
        <f t="shared" si="30"/>
        <v>0.47067750000132946</v>
      </c>
      <c r="J135" s="25">
        <f t="shared" si="33"/>
        <v>0.47067750000132946</v>
      </c>
      <c r="O135" s="25">
        <f t="shared" ca="1" si="25"/>
        <v>0.10747993171757976</v>
      </c>
      <c r="P135" s="25">
        <f t="shared" ca="1" si="26"/>
        <v>0.43524342077150918</v>
      </c>
      <c r="Q135" s="46">
        <f t="shared" si="31"/>
        <v>33434.983</v>
      </c>
      <c r="S135" s="25">
        <f>G135</f>
        <v>0.47067750000132946</v>
      </c>
      <c r="U135" s="47"/>
    </row>
    <row r="136" spans="1:21" s="25" customFormat="1" ht="12.95" customHeight="1" x14ac:dyDescent="0.2">
      <c r="A136" s="44" t="s">
        <v>357</v>
      </c>
      <c r="B136" s="45" t="s">
        <v>20</v>
      </c>
      <c r="C136" s="44">
        <v>49244.403200000001</v>
      </c>
      <c r="D136" s="50"/>
      <c r="E136" s="5">
        <f t="shared" si="28"/>
        <v>4866.0356876593778</v>
      </c>
      <c r="F136" s="25">
        <f t="shared" si="29"/>
        <v>4866</v>
      </c>
      <c r="G136" s="25">
        <f t="shared" si="30"/>
        <v>0.11273000000073807</v>
      </c>
      <c r="J136" s="25">
        <f t="shared" si="33"/>
        <v>0.11273000000073807</v>
      </c>
      <c r="O136" s="25">
        <f t="shared" ca="1" si="25"/>
        <v>0.11404914027271174</v>
      </c>
      <c r="P136" s="25">
        <f t="shared" ca="1" si="26"/>
        <v>0.41878493615087442</v>
      </c>
      <c r="Q136" s="46">
        <f t="shared" si="31"/>
        <v>34225.903200000001</v>
      </c>
      <c r="R136" s="25">
        <f>G136</f>
        <v>0.11273000000073807</v>
      </c>
      <c r="U136" s="47"/>
    </row>
    <row r="137" spans="1:21" s="25" customFormat="1" ht="12.95" customHeight="1" x14ac:dyDescent="0.2">
      <c r="A137" s="44" t="s">
        <v>357</v>
      </c>
      <c r="B137" s="45" t="s">
        <v>37</v>
      </c>
      <c r="C137" s="44">
        <v>49246.299599999998</v>
      </c>
      <c r="D137" s="50"/>
      <c r="E137" s="5">
        <f t="shared" si="28"/>
        <v>4866.6360431746916</v>
      </c>
      <c r="F137" s="25">
        <f t="shared" si="29"/>
        <v>4866.5</v>
      </c>
      <c r="G137" s="25">
        <f t="shared" si="30"/>
        <v>0.42973250000068219</v>
      </c>
      <c r="J137" s="25">
        <f t="shared" si="33"/>
        <v>0.42973250000068219</v>
      </c>
      <c r="O137" s="25">
        <f t="shared" ca="1" si="25"/>
        <v>0.11406225246543653</v>
      </c>
      <c r="P137" s="25">
        <f t="shared" ca="1" si="26"/>
        <v>0.41875208488416654</v>
      </c>
      <c r="Q137" s="46">
        <f t="shared" si="31"/>
        <v>34227.799599999998</v>
      </c>
      <c r="S137" s="25">
        <f>G137</f>
        <v>0.42973250000068219</v>
      </c>
      <c r="U137" s="47"/>
    </row>
    <row r="138" spans="1:21" s="25" customFormat="1" ht="12.95" customHeight="1" x14ac:dyDescent="0.2">
      <c r="A138" s="44" t="s">
        <v>357</v>
      </c>
      <c r="B138" s="45" t="s">
        <v>37</v>
      </c>
      <c r="C138" s="44">
        <v>49622.1855</v>
      </c>
      <c r="D138" s="50"/>
      <c r="E138" s="5">
        <f t="shared" si="28"/>
        <v>4985.6326542241586</v>
      </c>
      <c r="F138" s="25">
        <f t="shared" si="29"/>
        <v>4985.5</v>
      </c>
      <c r="G138" s="25">
        <f t="shared" si="30"/>
        <v>0.41902750000008382</v>
      </c>
      <c r="J138" s="25">
        <f t="shared" si="33"/>
        <v>0.41902750000008382</v>
      </c>
      <c r="O138" s="25">
        <f t="shared" ca="1" si="25"/>
        <v>0.11718295433394235</v>
      </c>
      <c r="P138" s="25">
        <f t="shared" ca="1" si="26"/>
        <v>0.41093348340769731</v>
      </c>
      <c r="Q138" s="46">
        <f t="shared" si="31"/>
        <v>34603.6855</v>
      </c>
      <c r="S138" s="25">
        <f>G138</f>
        <v>0.41902750000008382</v>
      </c>
      <c r="U138" s="47"/>
    </row>
    <row r="139" spans="1:21" s="25" customFormat="1" ht="12.95" customHeight="1" x14ac:dyDescent="0.2">
      <c r="A139" s="44" t="s">
        <v>357</v>
      </c>
      <c r="B139" s="45" t="s">
        <v>20</v>
      </c>
      <c r="C139" s="44">
        <v>49920.390500000001</v>
      </c>
      <c r="D139" s="50"/>
      <c r="E139" s="5">
        <f t="shared" si="28"/>
        <v>5080.0373243594486</v>
      </c>
      <c r="F139" s="25">
        <f t="shared" si="29"/>
        <v>5080</v>
      </c>
      <c r="G139" s="25">
        <f t="shared" si="30"/>
        <v>0.1179000000047381</v>
      </c>
      <c r="J139" s="25">
        <f t="shared" si="33"/>
        <v>0.1179000000047381</v>
      </c>
      <c r="O139" s="25">
        <f t="shared" ca="1" si="25"/>
        <v>0.11966115875893224</v>
      </c>
      <c r="P139" s="25">
        <f t="shared" ca="1" si="26"/>
        <v>0.40472459399991295</v>
      </c>
      <c r="Q139" s="46">
        <f t="shared" si="31"/>
        <v>34901.890500000001</v>
      </c>
      <c r="R139" s="25">
        <f>G139</f>
        <v>0.1179000000047381</v>
      </c>
      <c r="U139" s="47"/>
    </row>
    <row r="140" spans="1:21" s="25" customFormat="1" ht="12.95" customHeight="1" x14ac:dyDescent="0.2">
      <c r="A140" s="44" t="s">
        <v>357</v>
      </c>
      <c r="B140" s="45" t="s">
        <v>37</v>
      </c>
      <c r="C140" s="44">
        <v>49925.423699999999</v>
      </c>
      <c r="D140" s="50"/>
      <c r="E140" s="5">
        <f t="shared" si="28"/>
        <v>5081.6307167764926</v>
      </c>
      <c r="F140" s="25">
        <f t="shared" si="29"/>
        <v>5081.5</v>
      </c>
      <c r="G140" s="25">
        <f t="shared" si="30"/>
        <v>0.41290750000189291</v>
      </c>
      <c r="J140" s="25">
        <f t="shared" si="33"/>
        <v>0.41290750000189291</v>
      </c>
      <c r="O140" s="25">
        <f t="shared" ref="O140:O171" ca="1" si="34">+C$11+C$12*$F140</f>
        <v>0.11970049533710669</v>
      </c>
      <c r="P140" s="25">
        <f t="shared" ca="1" si="26"/>
        <v>0.40462604019978937</v>
      </c>
      <c r="Q140" s="46">
        <f t="shared" si="31"/>
        <v>34906.923699999999</v>
      </c>
      <c r="S140" s="25">
        <f>G140</f>
        <v>0.41290750000189291</v>
      </c>
      <c r="U140" s="47"/>
    </row>
    <row r="141" spans="1:21" s="25" customFormat="1" ht="12.95" customHeight="1" x14ac:dyDescent="0.2">
      <c r="A141" s="48" t="s">
        <v>34</v>
      </c>
      <c r="B141" s="71" t="s">
        <v>35</v>
      </c>
      <c r="C141" s="49">
        <v>50304.457999999999</v>
      </c>
      <c r="D141" s="49">
        <v>5.0000000000000001E-3</v>
      </c>
      <c r="E141" s="25">
        <f t="shared" si="28"/>
        <v>5201.6240370141149</v>
      </c>
      <c r="F141" s="25">
        <f t="shared" si="29"/>
        <v>5201.5</v>
      </c>
      <c r="G141" s="25">
        <f t="shared" si="30"/>
        <v>0.39180749999650288</v>
      </c>
      <c r="I141" s="25">
        <f>+G141</f>
        <v>0.39180749999650288</v>
      </c>
      <c r="O141" s="25">
        <f t="shared" ca="1" si="34"/>
        <v>0.12284742159106213</v>
      </c>
      <c r="P141" s="25">
        <f t="shared" ref="P141:P172" ca="1" si="35">+D$11+D$12*$F141</f>
        <v>0.39674173618990449</v>
      </c>
      <c r="Q141" s="46">
        <f t="shared" si="31"/>
        <v>35285.957999999999</v>
      </c>
      <c r="S141" s="25">
        <f>G141</f>
        <v>0.39180749999650288</v>
      </c>
    </row>
    <row r="142" spans="1:21" s="25" customFormat="1" ht="12.95" customHeight="1" x14ac:dyDescent="0.2">
      <c r="A142" s="44" t="s">
        <v>455</v>
      </c>
      <c r="B142" s="45" t="s">
        <v>20</v>
      </c>
      <c r="C142" s="44">
        <v>50318.416899999997</v>
      </c>
      <c r="D142" s="50"/>
      <c r="E142" s="5">
        <f t="shared" si="28"/>
        <v>5206.0430955475103</v>
      </c>
      <c r="F142" s="25">
        <f t="shared" si="29"/>
        <v>5206</v>
      </c>
      <c r="G142" s="25">
        <f t="shared" si="30"/>
        <v>0.13612999999895692</v>
      </c>
      <c r="J142" s="25">
        <f t="shared" ref="J142:J147" si="36">+G142</f>
        <v>0.13612999999895692</v>
      </c>
      <c r="O142" s="25">
        <f t="shared" ca="1" si="34"/>
        <v>0.12296543132558543</v>
      </c>
      <c r="P142" s="25">
        <f t="shared" ca="1" si="35"/>
        <v>0.39644607478953381</v>
      </c>
      <c r="Q142" s="46">
        <f t="shared" si="31"/>
        <v>35299.916899999997</v>
      </c>
      <c r="R142" s="25">
        <f>G142</f>
        <v>0.13612999999895692</v>
      </c>
    </row>
    <row r="143" spans="1:21" s="25" customFormat="1" ht="12.95" customHeight="1" x14ac:dyDescent="0.2">
      <c r="A143" s="44" t="s">
        <v>455</v>
      </c>
      <c r="B143" s="45" t="s">
        <v>20</v>
      </c>
      <c r="C143" s="44">
        <v>50318.420400000003</v>
      </c>
      <c r="D143" s="50"/>
      <c r="E143" s="5">
        <f t="shared" si="28"/>
        <v>5206.0442035649685</v>
      </c>
      <c r="F143" s="25">
        <f t="shared" si="29"/>
        <v>5206</v>
      </c>
      <c r="G143" s="25">
        <f t="shared" si="30"/>
        <v>0.13963000000512693</v>
      </c>
      <c r="J143" s="25">
        <f t="shared" si="36"/>
        <v>0.13963000000512693</v>
      </c>
      <c r="O143" s="25">
        <f t="shared" ca="1" si="34"/>
        <v>0.12296543132558543</v>
      </c>
      <c r="P143" s="25">
        <f t="shared" ca="1" si="35"/>
        <v>0.39644607478953381</v>
      </c>
      <c r="Q143" s="46">
        <f t="shared" si="31"/>
        <v>35299.920400000003</v>
      </c>
      <c r="R143" s="25">
        <f>G143</f>
        <v>0.13963000000512693</v>
      </c>
    </row>
    <row r="144" spans="1:21" s="25" customFormat="1" ht="12.95" customHeight="1" x14ac:dyDescent="0.2">
      <c r="A144" s="5" t="s">
        <v>36</v>
      </c>
      <c r="B144" s="47" t="s">
        <v>20</v>
      </c>
      <c r="C144" s="49">
        <v>50422.642699999997</v>
      </c>
      <c r="D144" s="50">
        <v>2.0000000000000001E-4</v>
      </c>
      <c r="E144" s="25">
        <f t="shared" si="28"/>
        <v>5239.0385257669459</v>
      </c>
      <c r="F144" s="25">
        <f t="shared" si="29"/>
        <v>5239</v>
      </c>
      <c r="G144" s="25">
        <f t="shared" si="30"/>
        <v>0.12169499999436084</v>
      </c>
      <c r="J144" s="25">
        <f t="shared" si="36"/>
        <v>0.12169499999436084</v>
      </c>
      <c r="O144" s="25">
        <f t="shared" ca="1" si="34"/>
        <v>0.12383083604542319</v>
      </c>
      <c r="P144" s="25">
        <f t="shared" ca="1" si="35"/>
        <v>0.39427789118681544</v>
      </c>
      <c r="Q144" s="46">
        <f t="shared" si="31"/>
        <v>35404.142699999997</v>
      </c>
      <c r="R144" s="25">
        <f>G144</f>
        <v>0.12169499999436084</v>
      </c>
    </row>
    <row r="145" spans="1:21" s="25" customFormat="1" ht="12.95" customHeight="1" x14ac:dyDescent="0.2">
      <c r="A145" s="5" t="s">
        <v>36</v>
      </c>
      <c r="B145" s="47" t="s">
        <v>37</v>
      </c>
      <c r="C145" s="49">
        <v>50686.674500000001</v>
      </c>
      <c r="D145" s="50">
        <v>8.0000000000000004E-4</v>
      </c>
      <c r="E145" s="25">
        <f t="shared" si="28"/>
        <v>5322.6247667227544</v>
      </c>
      <c r="F145" s="25">
        <f t="shared" si="29"/>
        <v>5322.5</v>
      </c>
      <c r="G145" s="25">
        <f t="shared" si="30"/>
        <v>0.39411250000557629</v>
      </c>
      <c r="J145" s="25">
        <f t="shared" si="36"/>
        <v>0.39411250000557629</v>
      </c>
      <c r="O145" s="25">
        <f t="shared" ca="1" si="34"/>
        <v>0.12602057223046717</v>
      </c>
      <c r="P145" s="25">
        <f t="shared" ca="1" si="35"/>
        <v>0.38879172964660386</v>
      </c>
      <c r="Q145" s="46">
        <f t="shared" si="31"/>
        <v>35668.174500000001</v>
      </c>
      <c r="S145" s="25">
        <f>G145</f>
        <v>0.39411250000557629</v>
      </c>
    </row>
    <row r="146" spans="1:21" s="25" customFormat="1" ht="12.95" customHeight="1" x14ac:dyDescent="0.2">
      <c r="A146" s="4" t="s">
        <v>44</v>
      </c>
      <c r="B146" s="6" t="s">
        <v>37</v>
      </c>
      <c r="C146" s="4">
        <v>50705.630400000002</v>
      </c>
      <c r="D146" s="4">
        <v>1.5E-3</v>
      </c>
      <c r="E146" s="5">
        <f t="shared" si="28"/>
        <v>5328.6257576069365</v>
      </c>
      <c r="F146" s="25">
        <f t="shared" si="29"/>
        <v>5328.5</v>
      </c>
      <c r="G146" s="25">
        <f t="shared" si="30"/>
        <v>0.3972425000029034</v>
      </c>
      <c r="J146" s="25">
        <f t="shared" si="36"/>
        <v>0.3972425000029034</v>
      </c>
      <c r="O146" s="25">
        <f t="shared" ca="1" si="34"/>
        <v>0.12617791854316496</v>
      </c>
      <c r="P146" s="25">
        <f t="shared" ca="1" si="35"/>
        <v>0.38839751444610959</v>
      </c>
      <c r="Q146" s="46">
        <f t="shared" si="31"/>
        <v>35687.130400000002</v>
      </c>
      <c r="S146" s="25">
        <f>G146</f>
        <v>0.3972425000029034</v>
      </c>
    </row>
    <row r="147" spans="1:21" s="25" customFormat="1" ht="12.95" customHeight="1" x14ac:dyDescent="0.2">
      <c r="A147" s="5" t="s">
        <v>36</v>
      </c>
      <c r="B147" s="47" t="s">
        <v>20</v>
      </c>
      <c r="C147" s="49">
        <v>50722.728600000002</v>
      </c>
      <c r="D147" s="50">
        <v>4.0000000000000002E-4</v>
      </c>
      <c r="E147" s="25">
        <f t="shared" si="28"/>
        <v>5334.0386444831038</v>
      </c>
      <c r="F147" s="25">
        <f t="shared" si="29"/>
        <v>5334</v>
      </c>
      <c r="G147" s="25">
        <f t="shared" si="30"/>
        <v>0.12207000000489643</v>
      </c>
      <c r="J147" s="25">
        <f t="shared" si="36"/>
        <v>0.12207000000489643</v>
      </c>
      <c r="O147" s="25">
        <f t="shared" ca="1" si="34"/>
        <v>0.1263221526631379</v>
      </c>
      <c r="P147" s="25">
        <f t="shared" ca="1" si="35"/>
        <v>0.38803615051232321</v>
      </c>
      <c r="Q147" s="46">
        <f t="shared" si="31"/>
        <v>35704.228600000002</v>
      </c>
      <c r="R147" s="25">
        <f t="shared" ref="R147:R153" si="37">G147</f>
        <v>0.12207000000489643</v>
      </c>
    </row>
    <row r="148" spans="1:21" s="25" customFormat="1" ht="12.95" customHeight="1" x14ac:dyDescent="0.2">
      <c r="A148" s="48" t="s">
        <v>38</v>
      </c>
      <c r="B148" s="71"/>
      <c r="C148" s="49">
        <v>50754.317900000002</v>
      </c>
      <c r="D148" s="49">
        <v>8.9999999999999998E-4</v>
      </c>
      <c r="E148" s="25">
        <f t="shared" si="28"/>
        <v>5344.0390718612653</v>
      </c>
      <c r="F148" s="25">
        <f t="shared" si="29"/>
        <v>5344</v>
      </c>
      <c r="G148" s="25">
        <f t="shared" si="30"/>
        <v>0.12342000000353437</v>
      </c>
      <c r="I148" s="25">
        <f>+G148</f>
        <v>0.12342000000353437</v>
      </c>
      <c r="O148" s="25">
        <f t="shared" ca="1" si="34"/>
        <v>0.1265843965176342</v>
      </c>
      <c r="P148" s="25">
        <f t="shared" ca="1" si="35"/>
        <v>0.38737912517816614</v>
      </c>
      <c r="Q148" s="46">
        <f t="shared" si="31"/>
        <v>35735.817900000002</v>
      </c>
      <c r="R148" s="25">
        <f t="shared" si="37"/>
        <v>0.12342000000353437</v>
      </c>
    </row>
    <row r="149" spans="1:21" s="25" customFormat="1" ht="12.95" customHeight="1" x14ac:dyDescent="0.2">
      <c r="A149" s="48" t="s">
        <v>38</v>
      </c>
      <c r="B149" s="71"/>
      <c r="C149" s="49">
        <v>50754.318500000001</v>
      </c>
      <c r="D149" s="49">
        <v>1.2999999999999999E-3</v>
      </c>
      <c r="E149" s="25">
        <f t="shared" ref="E149:E180" si="38">+(C149-C$7)/C$8</f>
        <v>5344.0392618071146</v>
      </c>
      <c r="F149" s="25">
        <f t="shared" ref="F149:F180" si="39">ROUND(2*E149,0)/2</f>
        <v>5344</v>
      </c>
      <c r="G149" s="25">
        <f t="shared" ref="G149:G180" si="40">+C149-(C$7+F149*C$8)</f>
        <v>0.12402000000292901</v>
      </c>
      <c r="I149" s="25">
        <f>+G149</f>
        <v>0.12402000000292901</v>
      </c>
      <c r="O149" s="25">
        <f t="shared" ca="1" si="34"/>
        <v>0.1265843965176342</v>
      </c>
      <c r="P149" s="25">
        <f t="shared" ca="1" si="35"/>
        <v>0.38737912517816614</v>
      </c>
      <c r="Q149" s="46">
        <f t="shared" ref="Q149:Q180" si="41">+C149-15018.5</f>
        <v>35735.818500000001</v>
      </c>
      <c r="R149" s="25">
        <f t="shared" si="37"/>
        <v>0.12402000000292901</v>
      </c>
    </row>
    <row r="150" spans="1:21" s="25" customFormat="1" ht="12.95" customHeight="1" x14ac:dyDescent="0.2">
      <c r="A150" s="44" t="s">
        <v>488</v>
      </c>
      <c r="B150" s="45" t="s">
        <v>20</v>
      </c>
      <c r="C150" s="44">
        <v>51016.502</v>
      </c>
      <c r="D150" s="50"/>
      <c r="E150" s="5">
        <f t="shared" si="38"/>
        <v>5427.0403745732165</v>
      </c>
      <c r="F150" s="25">
        <f t="shared" si="39"/>
        <v>5427</v>
      </c>
      <c r="G150" s="25">
        <f t="shared" si="40"/>
        <v>0.12753499999962514</v>
      </c>
      <c r="J150" s="25">
        <f t="shared" ref="J150:J156" si="42">+G150</f>
        <v>0.12753499999962514</v>
      </c>
      <c r="O150" s="25">
        <f t="shared" ca="1" si="34"/>
        <v>0.12876102050995336</v>
      </c>
      <c r="P150" s="25">
        <f t="shared" ca="1" si="35"/>
        <v>0.38192581490466238</v>
      </c>
      <c r="Q150" s="46">
        <f t="shared" si="41"/>
        <v>35998.002</v>
      </c>
      <c r="R150" s="25">
        <f t="shared" si="37"/>
        <v>0.12753499999962514</v>
      </c>
      <c r="U150" s="47"/>
    </row>
    <row r="151" spans="1:21" s="25" customFormat="1" ht="12.95" customHeight="1" x14ac:dyDescent="0.2">
      <c r="A151" s="44" t="s">
        <v>455</v>
      </c>
      <c r="B151" s="45" t="s">
        <v>20</v>
      </c>
      <c r="C151" s="44">
        <v>51035.452499999999</v>
      </c>
      <c r="D151" s="50"/>
      <c r="E151" s="5">
        <f t="shared" si="38"/>
        <v>5433.0396559447518</v>
      </c>
      <c r="F151" s="25">
        <f t="shared" si="39"/>
        <v>5433</v>
      </c>
      <c r="G151" s="25">
        <f t="shared" si="40"/>
        <v>0.12526500000240048</v>
      </c>
      <c r="J151" s="25">
        <f t="shared" si="42"/>
        <v>0.12526500000240048</v>
      </c>
      <c r="O151" s="25">
        <f t="shared" ca="1" si="34"/>
        <v>0.12891836682265115</v>
      </c>
      <c r="P151" s="25">
        <f t="shared" ca="1" si="35"/>
        <v>0.38153159970416817</v>
      </c>
      <c r="Q151" s="46">
        <f t="shared" si="41"/>
        <v>36016.952499999999</v>
      </c>
      <c r="R151" s="25">
        <f t="shared" si="37"/>
        <v>0.12526500000240048</v>
      </c>
      <c r="U151" s="47"/>
    </row>
    <row r="152" spans="1:21" s="25" customFormat="1" ht="12.95" customHeight="1" x14ac:dyDescent="0.2">
      <c r="A152" s="44" t="s">
        <v>496</v>
      </c>
      <c r="B152" s="45" t="s">
        <v>20</v>
      </c>
      <c r="C152" s="44">
        <v>51354.493199999997</v>
      </c>
      <c r="D152" s="50"/>
      <c r="E152" s="5">
        <f t="shared" si="38"/>
        <v>5534.0404173110319</v>
      </c>
      <c r="F152" s="25">
        <f t="shared" si="39"/>
        <v>5534</v>
      </c>
      <c r="G152" s="25">
        <f t="shared" si="40"/>
        <v>0.12767000000167172</v>
      </c>
      <c r="J152" s="25">
        <f t="shared" si="42"/>
        <v>0.12767000000167172</v>
      </c>
      <c r="O152" s="25">
        <f t="shared" ca="1" si="34"/>
        <v>0.13156702975306364</v>
      </c>
      <c r="P152" s="25">
        <f t="shared" ca="1" si="35"/>
        <v>0.37489564382918167</v>
      </c>
      <c r="Q152" s="46">
        <f t="shared" si="41"/>
        <v>36335.993199999997</v>
      </c>
      <c r="R152" s="25">
        <f t="shared" si="37"/>
        <v>0.12767000000167172</v>
      </c>
      <c r="U152" s="47"/>
    </row>
    <row r="153" spans="1:21" s="25" customFormat="1" ht="12.95" customHeight="1" x14ac:dyDescent="0.2">
      <c r="A153" s="44" t="s">
        <v>455</v>
      </c>
      <c r="B153" s="45" t="s">
        <v>20</v>
      </c>
      <c r="C153" s="44">
        <v>51392.4035</v>
      </c>
      <c r="D153" s="50"/>
      <c r="E153" s="5">
        <f t="shared" si="38"/>
        <v>5546.0419242147727</v>
      </c>
      <c r="F153" s="25">
        <f t="shared" si="39"/>
        <v>5546</v>
      </c>
      <c r="G153" s="25">
        <f t="shared" si="40"/>
        <v>0.13242999999783933</v>
      </c>
      <c r="J153" s="25">
        <f t="shared" si="42"/>
        <v>0.13242999999783933</v>
      </c>
      <c r="O153" s="25">
        <f t="shared" ca="1" si="34"/>
        <v>0.13188172237845916</v>
      </c>
      <c r="P153" s="25">
        <f t="shared" ca="1" si="35"/>
        <v>0.3741072134281932</v>
      </c>
      <c r="Q153" s="46">
        <f t="shared" si="41"/>
        <v>36373.9035</v>
      </c>
      <c r="R153" s="25">
        <f t="shared" si="37"/>
        <v>0.13242999999783933</v>
      </c>
      <c r="U153" s="47"/>
    </row>
    <row r="154" spans="1:21" s="25" customFormat="1" ht="12.95" customHeight="1" x14ac:dyDescent="0.2">
      <c r="A154" s="44" t="s">
        <v>455</v>
      </c>
      <c r="B154" s="45" t="s">
        <v>20</v>
      </c>
      <c r="C154" s="44">
        <v>51433.484199999999</v>
      </c>
      <c r="D154" s="50"/>
      <c r="E154" s="5">
        <f t="shared" si="38"/>
        <v>5559.0471049878206</v>
      </c>
      <c r="F154" s="25">
        <f t="shared" si="39"/>
        <v>5559</v>
      </c>
      <c r="G154" s="25">
        <f t="shared" si="40"/>
        <v>0.14879500000097323</v>
      </c>
      <c r="J154" s="25">
        <f t="shared" si="42"/>
        <v>0.14879500000097323</v>
      </c>
      <c r="O154" s="25">
        <f t="shared" ca="1" si="34"/>
        <v>0.13222263938930434</v>
      </c>
      <c r="P154" s="25">
        <f t="shared" ca="1" si="35"/>
        <v>0.37325308049378897</v>
      </c>
      <c r="Q154" s="46">
        <f t="shared" si="41"/>
        <v>36414.984199999999</v>
      </c>
      <c r="R154" s="25">
        <f>G154</f>
        <v>0.14879500000097323</v>
      </c>
    </row>
    <row r="155" spans="1:21" s="25" customFormat="1" ht="12.95" customHeight="1" x14ac:dyDescent="0.2">
      <c r="A155" s="44" t="s">
        <v>506</v>
      </c>
      <c r="B155" s="45" t="s">
        <v>37</v>
      </c>
      <c r="C155" s="44">
        <v>52136.527399999999</v>
      </c>
      <c r="D155" s="50"/>
      <c r="E155" s="5">
        <f t="shared" si="38"/>
        <v>5781.6140015417277</v>
      </c>
      <c r="F155" s="25">
        <f t="shared" si="39"/>
        <v>5781.5</v>
      </c>
      <c r="G155" s="25">
        <f t="shared" si="40"/>
        <v>0.3601074999969569</v>
      </c>
      <c r="J155" s="25">
        <f t="shared" si="42"/>
        <v>0.3601074999969569</v>
      </c>
      <c r="O155" s="25">
        <f t="shared" ca="1" si="34"/>
        <v>0.1380575651518467</v>
      </c>
      <c r="P155" s="25">
        <f t="shared" ca="1" si="35"/>
        <v>0.35863426680879401</v>
      </c>
      <c r="Q155" s="46">
        <f t="shared" si="41"/>
        <v>37118.027399999999</v>
      </c>
      <c r="S155" s="25">
        <f>G155</f>
        <v>0.3601074999969569</v>
      </c>
      <c r="U155" s="47"/>
    </row>
    <row r="156" spans="1:21" s="25" customFormat="1" ht="12.95" customHeight="1" x14ac:dyDescent="0.2">
      <c r="A156" s="44" t="s">
        <v>511</v>
      </c>
      <c r="B156" s="45" t="s">
        <v>20</v>
      </c>
      <c r="C156" s="44">
        <v>52147.362999999998</v>
      </c>
      <c r="D156" s="50"/>
      <c r="E156" s="5">
        <f t="shared" si="38"/>
        <v>5785.0442969550095</v>
      </c>
      <c r="F156" s="25">
        <f t="shared" si="39"/>
        <v>5785</v>
      </c>
      <c r="G156" s="25">
        <f t="shared" si="40"/>
        <v>0.13992499999585561</v>
      </c>
      <c r="J156" s="25">
        <f t="shared" si="42"/>
        <v>0.13992499999585561</v>
      </c>
      <c r="O156" s="25">
        <f t="shared" ca="1" si="34"/>
        <v>0.13814935050092039</v>
      </c>
      <c r="P156" s="25">
        <f t="shared" ca="1" si="35"/>
        <v>0.35840430794183903</v>
      </c>
      <c r="Q156" s="46">
        <f t="shared" si="41"/>
        <v>37128.862999999998</v>
      </c>
      <c r="R156" s="25">
        <f t="shared" ref="R156:R161" si="43">G156</f>
        <v>0.13992499999585561</v>
      </c>
      <c r="U156" s="47"/>
    </row>
    <row r="157" spans="1:21" s="25" customFormat="1" ht="12.95" customHeight="1" x14ac:dyDescent="0.2">
      <c r="A157" s="5" t="s">
        <v>46</v>
      </c>
      <c r="B157" s="6" t="s">
        <v>20</v>
      </c>
      <c r="C157" s="4">
        <v>52147.363570000001</v>
      </c>
      <c r="D157" s="4" t="s">
        <v>47</v>
      </c>
      <c r="E157" s="25">
        <f t="shared" si="38"/>
        <v>5785.0444774035677</v>
      </c>
      <c r="F157" s="25">
        <f t="shared" si="39"/>
        <v>5785</v>
      </c>
      <c r="G157" s="25">
        <f t="shared" si="40"/>
        <v>0.1404949999996461</v>
      </c>
      <c r="K157" s="25">
        <f>+G157</f>
        <v>0.1404949999996461</v>
      </c>
      <c r="O157" s="25">
        <f t="shared" ca="1" si="34"/>
        <v>0.13814935050092039</v>
      </c>
      <c r="P157" s="25">
        <f t="shared" ca="1" si="35"/>
        <v>0.35840430794183903</v>
      </c>
      <c r="Q157" s="46">
        <f t="shared" si="41"/>
        <v>37128.863570000001</v>
      </c>
      <c r="R157" s="25">
        <f t="shared" si="43"/>
        <v>0.1404949999996461</v>
      </c>
    </row>
    <row r="158" spans="1:21" s="25" customFormat="1" ht="12.95" customHeight="1" x14ac:dyDescent="0.2">
      <c r="A158" s="4" t="s">
        <v>45</v>
      </c>
      <c r="B158" s="51" t="s">
        <v>20</v>
      </c>
      <c r="C158" s="4">
        <v>52150.516199999998</v>
      </c>
      <c r="D158" s="4">
        <v>2.3999999999999998E-3</v>
      </c>
      <c r="E158" s="25">
        <f t="shared" si="38"/>
        <v>5786.0425257099623</v>
      </c>
      <c r="F158" s="25">
        <f t="shared" si="39"/>
        <v>5786</v>
      </c>
      <c r="G158" s="25">
        <f t="shared" si="40"/>
        <v>0.134330000000773</v>
      </c>
      <c r="J158" s="25">
        <f t="shared" ref="J158:J168" si="44">+G158</f>
        <v>0.134330000000773</v>
      </c>
      <c r="O158" s="25">
        <f t="shared" ca="1" si="34"/>
        <v>0.13817557488637003</v>
      </c>
      <c r="P158" s="25">
        <f t="shared" ca="1" si="35"/>
        <v>0.35833860540842333</v>
      </c>
      <c r="Q158" s="46">
        <f t="shared" si="41"/>
        <v>37132.016199999998</v>
      </c>
      <c r="R158" s="25">
        <f t="shared" si="43"/>
        <v>0.134330000000773</v>
      </c>
    </row>
    <row r="159" spans="1:21" s="25" customFormat="1" ht="12.95" customHeight="1" x14ac:dyDescent="0.2">
      <c r="A159" s="4" t="s">
        <v>45</v>
      </c>
      <c r="B159" s="6" t="s">
        <v>20</v>
      </c>
      <c r="C159" s="4" t="s">
        <v>49</v>
      </c>
      <c r="D159" s="4">
        <v>5.9999999999999995E-4</v>
      </c>
      <c r="E159" s="25">
        <f t="shared" si="38"/>
        <v>5823.0431857717904</v>
      </c>
      <c r="F159" s="25">
        <f t="shared" si="39"/>
        <v>5823</v>
      </c>
      <c r="G159" s="25">
        <f t="shared" si="40"/>
        <v>0.13641500000085216</v>
      </c>
      <c r="J159" s="25">
        <f t="shared" si="44"/>
        <v>0.13641500000085216</v>
      </c>
      <c r="O159" s="25">
        <f t="shared" ca="1" si="34"/>
        <v>0.1391458771480063</v>
      </c>
      <c r="P159" s="25">
        <f t="shared" ca="1" si="35"/>
        <v>0.35590761167204216</v>
      </c>
      <c r="Q159" s="46">
        <f t="shared" si="41"/>
        <v>37248.893700000001</v>
      </c>
      <c r="R159" s="25">
        <f t="shared" si="43"/>
        <v>0.13641500000085216</v>
      </c>
    </row>
    <row r="160" spans="1:21" s="25" customFormat="1" ht="12.95" customHeight="1" x14ac:dyDescent="0.2">
      <c r="A160" s="44" t="s">
        <v>517</v>
      </c>
      <c r="B160" s="45" t="s">
        <v>20</v>
      </c>
      <c r="C160" s="44">
        <v>52267.393700000001</v>
      </c>
      <c r="D160" s="50"/>
      <c r="E160" s="5">
        <f t="shared" si="38"/>
        <v>5823.0431857717904</v>
      </c>
      <c r="F160" s="25">
        <f t="shared" si="39"/>
        <v>5823</v>
      </c>
      <c r="G160" s="25">
        <f t="shared" si="40"/>
        <v>0.13641500000085216</v>
      </c>
      <c r="J160" s="25">
        <f t="shared" si="44"/>
        <v>0.13641500000085216</v>
      </c>
      <c r="O160" s="25">
        <f t="shared" ca="1" si="34"/>
        <v>0.1391458771480063</v>
      </c>
      <c r="P160" s="25">
        <f t="shared" ca="1" si="35"/>
        <v>0.35590761167204216</v>
      </c>
      <c r="Q160" s="46">
        <f t="shared" si="41"/>
        <v>37248.893700000001</v>
      </c>
      <c r="R160" s="25">
        <f t="shared" si="43"/>
        <v>0.13641500000085216</v>
      </c>
      <c r="U160" s="47"/>
    </row>
    <row r="161" spans="1:21" s="25" customFormat="1" ht="12.95" customHeight="1" x14ac:dyDescent="0.2">
      <c r="A161" s="4" t="s">
        <v>43</v>
      </c>
      <c r="B161" s="6" t="s">
        <v>20</v>
      </c>
      <c r="C161" s="4">
        <v>52501.145700000001</v>
      </c>
      <c r="D161" s="4"/>
      <c r="E161" s="25">
        <f t="shared" si="38"/>
        <v>5897.043556166197</v>
      </c>
      <c r="F161" s="25">
        <f t="shared" si="39"/>
        <v>5897</v>
      </c>
      <c r="G161" s="25">
        <f t="shared" si="40"/>
        <v>0.13758500000403728</v>
      </c>
      <c r="J161" s="25">
        <f t="shared" si="44"/>
        <v>0.13758500000403728</v>
      </c>
      <c r="O161" s="25">
        <f t="shared" ca="1" si="34"/>
        <v>0.1410864816712788</v>
      </c>
      <c r="P161" s="25">
        <f t="shared" ca="1" si="35"/>
        <v>0.35104562419927976</v>
      </c>
      <c r="Q161" s="46">
        <f t="shared" si="41"/>
        <v>37482.645700000001</v>
      </c>
      <c r="R161" s="25">
        <f t="shared" si="43"/>
        <v>0.13758500000403728</v>
      </c>
    </row>
    <row r="162" spans="1:21" s="25" customFormat="1" ht="12.95" customHeight="1" x14ac:dyDescent="0.2">
      <c r="A162" s="4" t="s">
        <v>43</v>
      </c>
      <c r="B162" s="6" t="s">
        <v>37</v>
      </c>
      <c r="C162" s="4">
        <v>52502.938999999998</v>
      </c>
      <c r="D162" s="4"/>
      <c r="E162" s="25">
        <f t="shared" si="38"/>
        <v>5897.6112726530218</v>
      </c>
      <c r="F162" s="25">
        <f t="shared" si="39"/>
        <v>5897.5</v>
      </c>
      <c r="G162" s="25">
        <f t="shared" si="40"/>
        <v>0.35148749999643769</v>
      </c>
      <c r="J162" s="25">
        <f t="shared" si="44"/>
        <v>0.35148749999643769</v>
      </c>
      <c r="O162" s="25">
        <f t="shared" ca="1" si="34"/>
        <v>0.14109959386400361</v>
      </c>
      <c r="P162" s="25">
        <f t="shared" ca="1" si="35"/>
        <v>0.35101277293257194</v>
      </c>
      <c r="Q162" s="46">
        <f t="shared" si="41"/>
        <v>37484.438999999998</v>
      </c>
      <c r="S162" s="25">
        <f>G162</f>
        <v>0.35148749999643769</v>
      </c>
    </row>
    <row r="163" spans="1:21" s="25" customFormat="1" ht="12.95" customHeight="1" x14ac:dyDescent="0.2">
      <c r="A163" s="4" t="s">
        <v>44</v>
      </c>
      <c r="B163" s="6" t="s">
        <v>20</v>
      </c>
      <c r="C163" s="4">
        <v>52592.751400000001</v>
      </c>
      <c r="D163" s="4">
        <v>1E-4</v>
      </c>
      <c r="E163" s="25">
        <f t="shared" si="38"/>
        <v>5926.0437603579858</v>
      </c>
      <c r="F163" s="25">
        <f t="shared" si="39"/>
        <v>5926</v>
      </c>
      <c r="G163" s="25">
        <f t="shared" si="40"/>
        <v>0.13823000000411412</v>
      </c>
      <c r="J163" s="25">
        <f t="shared" si="44"/>
        <v>0.13823000000411412</v>
      </c>
      <c r="O163" s="25">
        <f t="shared" ca="1" si="34"/>
        <v>0.14184698884931804</v>
      </c>
      <c r="P163" s="25">
        <f t="shared" ca="1" si="35"/>
        <v>0.34914025073022426</v>
      </c>
      <c r="Q163" s="46">
        <f t="shared" si="41"/>
        <v>37574.251400000001</v>
      </c>
      <c r="R163" s="25">
        <f>G163</f>
        <v>0.13823000000411412</v>
      </c>
    </row>
    <row r="164" spans="1:21" s="25" customFormat="1" ht="12.95" customHeight="1" x14ac:dyDescent="0.2">
      <c r="A164" s="5" t="s">
        <v>39</v>
      </c>
      <c r="B164" s="51"/>
      <c r="C164" s="4">
        <v>52981.285400000001</v>
      </c>
      <c r="D164" s="4">
        <v>1.2999999999999999E-3</v>
      </c>
      <c r="E164" s="25">
        <f t="shared" si="38"/>
        <v>6049.0444615747474</v>
      </c>
      <c r="F164" s="25">
        <f t="shared" si="39"/>
        <v>6049</v>
      </c>
      <c r="G164" s="25">
        <f t="shared" si="40"/>
        <v>0.14044500000454718</v>
      </c>
      <c r="J164" s="25">
        <f t="shared" si="44"/>
        <v>0.14044500000454718</v>
      </c>
      <c r="O164" s="25">
        <f t="shared" ca="1" si="34"/>
        <v>0.14507258825962235</v>
      </c>
      <c r="P164" s="25">
        <f t="shared" ca="1" si="35"/>
        <v>0.34105883912009222</v>
      </c>
      <c r="Q164" s="46">
        <f t="shared" si="41"/>
        <v>37962.785400000001</v>
      </c>
      <c r="R164" s="25">
        <f>G164</f>
        <v>0.14044500000454718</v>
      </c>
    </row>
    <row r="165" spans="1:21" s="25" customFormat="1" ht="12.95" customHeight="1" x14ac:dyDescent="0.2">
      <c r="A165" s="5" t="s">
        <v>36</v>
      </c>
      <c r="B165" s="6" t="s">
        <v>20</v>
      </c>
      <c r="C165" s="4">
        <v>53025.509700000002</v>
      </c>
      <c r="D165" s="4">
        <v>2.0000000000000001E-4</v>
      </c>
      <c r="E165" s="25">
        <f t="shared" si="38"/>
        <v>6063.0448319691541</v>
      </c>
      <c r="F165" s="25">
        <f t="shared" si="39"/>
        <v>6063</v>
      </c>
      <c r="G165" s="25">
        <f t="shared" si="40"/>
        <v>0.14161500000773231</v>
      </c>
      <c r="J165" s="25">
        <f t="shared" si="44"/>
        <v>0.14161500000773231</v>
      </c>
      <c r="O165" s="25">
        <f t="shared" ca="1" si="34"/>
        <v>0.14543972965591714</v>
      </c>
      <c r="P165" s="25">
        <f t="shared" ca="1" si="35"/>
        <v>0.34013900365227229</v>
      </c>
      <c r="Q165" s="46">
        <f t="shared" si="41"/>
        <v>38007.009700000002</v>
      </c>
      <c r="R165" s="25">
        <f>G165</f>
        <v>0.14161500000773231</v>
      </c>
    </row>
    <row r="166" spans="1:21" s="25" customFormat="1" ht="12.95" customHeight="1" x14ac:dyDescent="0.2">
      <c r="A166" s="44" t="s">
        <v>540</v>
      </c>
      <c r="B166" s="45" t="s">
        <v>37</v>
      </c>
      <c r="C166" s="44">
        <v>53150.476499999997</v>
      </c>
      <c r="D166" s="50"/>
      <c r="E166" s="5">
        <f t="shared" si="38"/>
        <v>6102.6063736329834</v>
      </c>
      <c r="F166" s="25">
        <f t="shared" si="39"/>
        <v>6102.5</v>
      </c>
      <c r="G166" s="25">
        <f t="shared" si="40"/>
        <v>0.33601249999628635</v>
      </c>
      <c r="J166" s="25">
        <f t="shared" si="44"/>
        <v>0.33601249999628635</v>
      </c>
      <c r="O166" s="25">
        <f t="shared" ca="1" si="34"/>
        <v>0.14647559288117748</v>
      </c>
      <c r="P166" s="25">
        <f t="shared" ca="1" si="35"/>
        <v>0.33754375358235184</v>
      </c>
      <c r="Q166" s="46">
        <f t="shared" si="41"/>
        <v>38131.976499999997</v>
      </c>
      <c r="S166" s="25">
        <f>G166</f>
        <v>0.33601249999628635</v>
      </c>
      <c r="U166" s="47"/>
    </row>
    <row r="167" spans="1:21" s="25" customFormat="1" ht="12.95" customHeight="1" x14ac:dyDescent="0.2">
      <c r="A167" s="5" t="s">
        <v>40</v>
      </c>
      <c r="B167" s="51"/>
      <c r="C167" s="4">
        <v>53262.421499999997</v>
      </c>
      <c r="D167" s="4">
        <v>8.9999999999999998E-4</v>
      </c>
      <c r="E167" s="25">
        <f t="shared" si="38"/>
        <v>6138.0455205228573</v>
      </c>
      <c r="F167" s="25">
        <f t="shared" si="39"/>
        <v>6138</v>
      </c>
      <c r="G167" s="25">
        <f t="shared" si="40"/>
        <v>0.1437900000018999</v>
      </c>
      <c r="J167" s="25">
        <f t="shared" si="44"/>
        <v>0.1437900000018999</v>
      </c>
      <c r="O167" s="25">
        <f t="shared" ca="1" si="34"/>
        <v>0.1474065585646393</v>
      </c>
      <c r="P167" s="25">
        <f t="shared" ca="1" si="35"/>
        <v>0.33521131364609424</v>
      </c>
      <c r="Q167" s="46">
        <f t="shared" si="41"/>
        <v>38243.921499999997</v>
      </c>
      <c r="R167" s="25">
        <f>G167</f>
        <v>0.1437900000018999</v>
      </c>
    </row>
    <row r="168" spans="1:21" s="25" customFormat="1" ht="12.95" customHeight="1" x14ac:dyDescent="0.2">
      <c r="A168" s="5" t="s">
        <v>40</v>
      </c>
      <c r="B168" s="51"/>
      <c r="C168" s="4">
        <v>53303.487800000003</v>
      </c>
      <c r="D168" s="4">
        <v>6.1000000000000004E-3</v>
      </c>
      <c r="E168" s="25">
        <f t="shared" si="38"/>
        <v>6151.0461425955164</v>
      </c>
      <c r="F168" s="25">
        <f t="shared" si="39"/>
        <v>6151</v>
      </c>
      <c r="G168" s="25">
        <f t="shared" si="40"/>
        <v>0.14575500000501052</v>
      </c>
      <c r="J168" s="25">
        <f t="shared" si="44"/>
        <v>0.14575500000501052</v>
      </c>
      <c r="O168" s="25">
        <f t="shared" ca="1" si="34"/>
        <v>0.14774747557548448</v>
      </c>
      <c r="P168" s="25">
        <f t="shared" ca="1" si="35"/>
        <v>0.33435718071169002</v>
      </c>
      <c r="Q168" s="46">
        <f t="shared" si="41"/>
        <v>38284.987800000003</v>
      </c>
      <c r="R168" s="25">
        <f>G168</f>
        <v>0.14575500000501052</v>
      </c>
    </row>
    <row r="169" spans="1:21" s="25" customFormat="1" ht="12.95" customHeight="1" x14ac:dyDescent="0.2">
      <c r="A169" s="5" t="s">
        <v>46</v>
      </c>
      <c r="B169" s="6" t="s">
        <v>20</v>
      </c>
      <c r="C169" s="4">
        <v>53622.527199999997</v>
      </c>
      <c r="D169" s="4">
        <v>2.9999999999999997E-4</v>
      </c>
      <c r="E169" s="25">
        <f t="shared" si="38"/>
        <v>6252.0464924124544</v>
      </c>
      <c r="F169" s="25">
        <f t="shared" si="39"/>
        <v>6252</v>
      </c>
      <c r="G169" s="25">
        <f t="shared" si="40"/>
        <v>0.14686000000074273</v>
      </c>
      <c r="K169" s="25">
        <f>+G169</f>
        <v>0.14686000000074273</v>
      </c>
      <c r="O169" s="25">
        <f t="shared" ca="1" si="34"/>
        <v>0.15039613850589698</v>
      </c>
      <c r="P169" s="25">
        <f t="shared" ca="1" si="35"/>
        <v>0.32772122483670357</v>
      </c>
      <c r="Q169" s="46">
        <f t="shared" si="41"/>
        <v>38604.027199999997</v>
      </c>
      <c r="R169" s="25">
        <f>G169</f>
        <v>0.14686000000074273</v>
      </c>
    </row>
    <row r="170" spans="1:21" s="25" customFormat="1" ht="12.95" customHeight="1" x14ac:dyDescent="0.2">
      <c r="A170" s="4" t="s">
        <v>41</v>
      </c>
      <c r="B170" s="6" t="s">
        <v>20</v>
      </c>
      <c r="C170" s="4">
        <v>53941.567000000003</v>
      </c>
      <c r="D170" s="4">
        <v>2E-3</v>
      </c>
      <c r="E170" s="25">
        <f t="shared" si="38"/>
        <v>6353.0469688599624</v>
      </c>
      <c r="F170" s="25">
        <f t="shared" si="39"/>
        <v>6353</v>
      </c>
      <c r="G170" s="25">
        <f t="shared" si="40"/>
        <v>0.14836500000819797</v>
      </c>
      <c r="J170" s="25">
        <f t="shared" ref="J170:J178" si="45">+G170</f>
        <v>0.14836500000819797</v>
      </c>
      <c r="O170" s="25">
        <f t="shared" ca="1" si="34"/>
        <v>0.15304480143630944</v>
      </c>
      <c r="P170" s="25">
        <f t="shared" ca="1" si="35"/>
        <v>0.32108526896171707</v>
      </c>
      <c r="Q170" s="46">
        <f t="shared" si="41"/>
        <v>38923.067000000003</v>
      </c>
      <c r="R170" s="25">
        <f>G170</f>
        <v>0.14836500000819797</v>
      </c>
    </row>
    <row r="171" spans="1:21" s="25" customFormat="1" ht="12.95" customHeight="1" x14ac:dyDescent="0.2">
      <c r="A171" s="4" t="s">
        <v>41</v>
      </c>
      <c r="B171" s="6" t="s">
        <v>37</v>
      </c>
      <c r="C171" s="4">
        <v>53946.477500000001</v>
      </c>
      <c r="D171" s="4">
        <v>4.0000000000000002E-4</v>
      </c>
      <c r="E171" s="25">
        <f t="shared" si="38"/>
        <v>6354.6015173507631</v>
      </c>
      <c r="F171" s="25">
        <f t="shared" si="39"/>
        <v>6354.5</v>
      </c>
      <c r="G171" s="25">
        <f t="shared" si="40"/>
        <v>0.32067249999818159</v>
      </c>
      <c r="J171" s="25">
        <f t="shared" si="45"/>
        <v>0.32067249999818159</v>
      </c>
      <c r="O171" s="25">
        <f t="shared" ca="1" si="34"/>
        <v>0.15308413801448389</v>
      </c>
      <c r="P171" s="25">
        <f t="shared" ca="1" si="35"/>
        <v>0.32098671516159349</v>
      </c>
      <c r="Q171" s="46">
        <f t="shared" si="41"/>
        <v>38927.977500000001</v>
      </c>
      <c r="S171" s="25">
        <f>G171</f>
        <v>0.32067249999818159</v>
      </c>
    </row>
    <row r="172" spans="1:21" s="25" customFormat="1" ht="12.95" customHeight="1" x14ac:dyDescent="0.2">
      <c r="A172" s="4" t="s">
        <v>41</v>
      </c>
      <c r="B172" s="6" t="s">
        <v>20</v>
      </c>
      <c r="C172" s="4">
        <v>54096.350100000003</v>
      </c>
      <c r="D172" s="4">
        <v>2.9999999999999997E-4</v>
      </c>
      <c r="E172" s="25">
        <f t="shared" si="38"/>
        <v>6402.0476479163754</v>
      </c>
      <c r="F172" s="25">
        <f t="shared" si="39"/>
        <v>6402</v>
      </c>
      <c r="G172" s="25">
        <f t="shared" si="40"/>
        <v>0.1505100000067614</v>
      </c>
      <c r="J172" s="25">
        <f t="shared" si="45"/>
        <v>0.1505100000067614</v>
      </c>
      <c r="O172" s="25">
        <f t="shared" ref="O172:O199" ca="1" si="46">+C$11+C$12*$F172</f>
        <v>0.15432979632334126</v>
      </c>
      <c r="P172" s="25">
        <f t="shared" ca="1" si="35"/>
        <v>0.31786584482434738</v>
      </c>
      <c r="Q172" s="46">
        <f t="shared" si="41"/>
        <v>39077.850100000003</v>
      </c>
      <c r="R172" s="25">
        <f>G172</f>
        <v>0.1505100000067614</v>
      </c>
    </row>
    <row r="173" spans="1:21" s="25" customFormat="1" ht="12.95" customHeight="1" x14ac:dyDescent="0.2">
      <c r="A173" s="44" t="s">
        <v>540</v>
      </c>
      <c r="B173" s="45" t="s">
        <v>37</v>
      </c>
      <c r="C173" s="44">
        <v>54363.4283</v>
      </c>
      <c r="D173" s="50"/>
      <c r="E173" s="5">
        <f t="shared" si="38"/>
        <v>6486.5983072659046</v>
      </c>
      <c r="F173" s="25">
        <f t="shared" si="39"/>
        <v>6486.5</v>
      </c>
      <c r="G173" s="25">
        <f t="shared" si="40"/>
        <v>0.31053250000695698</v>
      </c>
      <c r="J173" s="25">
        <f t="shared" si="45"/>
        <v>0.31053250000695698</v>
      </c>
      <c r="O173" s="25">
        <f t="shared" ca="1" si="46"/>
        <v>0.15654575689383488</v>
      </c>
      <c r="P173" s="25">
        <f t="shared" ref="P173:P199" ca="1" si="47">+D$11+D$12*$F173</f>
        <v>0.31231398075072009</v>
      </c>
      <c r="Q173" s="46">
        <f t="shared" si="41"/>
        <v>39344.9283</v>
      </c>
      <c r="S173" s="25">
        <f>G173</f>
        <v>0.31053250000695698</v>
      </c>
      <c r="U173" s="47"/>
    </row>
    <row r="174" spans="1:21" s="25" customFormat="1" ht="12.95" customHeight="1" x14ac:dyDescent="0.2">
      <c r="A174" s="44" t="s">
        <v>576</v>
      </c>
      <c r="B174" s="45" t="s">
        <v>20</v>
      </c>
      <c r="C174" s="44">
        <v>54737.5916</v>
      </c>
      <c r="D174" s="50"/>
      <c r="E174" s="5">
        <f t="shared" si="38"/>
        <v>6605.0495837811577</v>
      </c>
      <c r="F174" s="25">
        <f t="shared" si="39"/>
        <v>6605</v>
      </c>
      <c r="G174" s="25">
        <f t="shared" si="40"/>
        <v>0.15662500000325963</v>
      </c>
      <c r="J174" s="25">
        <f t="shared" si="45"/>
        <v>0.15662500000325963</v>
      </c>
      <c r="O174" s="25">
        <f t="shared" ca="1" si="46"/>
        <v>0.15965334656961586</v>
      </c>
      <c r="P174" s="25">
        <f t="shared" ca="1" si="47"/>
        <v>0.30452823054095873</v>
      </c>
      <c r="Q174" s="46">
        <f t="shared" si="41"/>
        <v>39719.0916</v>
      </c>
      <c r="R174" s="25">
        <f>G174</f>
        <v>0.15662500000325963</v>
      </c>
      <c r="U174" s="47"/>
    </row>
    <row r="175" spans="1:21" s="25" customFormat="1" ht="12.95" customHeight="1" x14ac:dyDescent="0.2">
      <c r="A175" s="44" t="s">
        <v>581</v>
      </c>
      <c r="B175" s="45" t="s">
        <v>20</v>
      </c>
      <c r="C175" s="44">
        <v>55034.520199999999</v>
      </c>
      <c r="D175" s="50"/>
      <c r="E175" s="5">
        <f t="shared" si="38"/>
        <v>6699.0501757790553</v>
      </c>
      <c r="F175" s="25">
        <f t="shared" si="39"/>
        <v>6699</v>
      </c>
      <c r="G175" s="25">
        <f t="shared" si="40"/>
        <v>0.15849500000331318</v>
      </c>
      <c r="J175" s="25">
        <f t="shared" si="45"/>
        <v>0.15849500000331318</v>
      </c>
      <c r="O175" s="25">
        <f t="shared" ca="1" si="46"/>
        <v>0.16211843880188095</v>
      </c>
      <c r="P175" s="25">
        <f t="shared" ca="1" si="47"/>
        <v>0.2983521923998822</v>
      </c>
      <c r="Q175" s="46">
        <f t="shared" si="41"/>
        <v>40016.020199999999</v>
      </c>
      <c r="R175" s="25">
        <f>G175</f>
        <v>0.15849500000331318</v>
      </c>
      <c r="U175" s="47"/>
    </row>
    <row r="176" spans="1:21" s="25" customFormat="1" ht="12.95" customHeight="1" x14ac:dyDescent="0.2">
      <c r="A176" s="4" t="s">
        <v>50</v>
      </c>
      <c r="B176" s="6" t="s">
        <v>37</v>
      </c>
      <c r="C176" s="4">
        <v>55358.418799999999</v>
      </c>
      <c r="D176" s="4">
        <v>5.0000000000000001E-3</v>
      </c>
      <c r="E176" s="5">
        <f t="shared" si="38"/>
        <v>6801.5888337166552</v>
      </c>
      <c r="F176" s="25">
        <f t="shared" si="39"/>
        <v>6801.5</v>
      </c>
      <c r="G176" s="25">
        <f t="shared" si="40"/>
        <v>0.28060749999713153</v>
      </c>
      <c r="J176" s="25">
        <f t="shared" si="45"/>
        <v>0.28060749999713153</v>
      </c>
      <c r="O176" s="25">
        <f t="shared" ca="1" si="46"/>
        <v>0.16480643831046787</v>
      </c>
      <c r="P176" s="25">
        <f t="shared" ca="1" si="47"/>
        <v>0.29161768272477218</v>
      </c>
      <c r="Q176" s="46">
        <f t="shared" si="41"/>
        <v>40339.918799999999</v>
      </c>
      <c r="S176" s="25">
        <f>G176</f>
        <v>0.28060749999713153</v>
      </c>
    </row>
    <row r="177" spans="1:21" s="25" customFormat="1" ht="12.95" customHeight="1" x14ac:dyDescent="0.2">
      <c r="A177" s="52" t="s">
        <v>68</v>
      </c>
      <c r="B177" s="72"/>
      <c r="C177" s="53">
        <v>55451.484799999998</v>
      </c>
      <c r="D177" s="53">
        <v>2.3999999999999998E-3</v>
      </c>
      <c r="E177" s="5">
        <f t="shared" si="38"/>
        <v>6831.0513344487381</v>
      </c>
      <c r="F177" s="25">
        <f t="shared" si="39"/>
        <v>6831</v>
      </c>
      <c r="G177" s="25">
        <f t="shared" si="40"/>
        <v>0.16215500000544125</v>
      </c>
      <c r="J177" s="25">
        <f t="shared" si="45"/>
        <v>0.16215500000544125</v>
      </c>
      <c r="O177" s="25">
        <f t="shared" ca="1" si="46"/>
        <v>0.16558005768123193</v>
      </c>
      <c r="P177" s="25">
        <f t="shared" ca="1" si="47"/>
        <v>0.28967945798900879</v>
      </c>
      <c r="Q177" s="46">
        <f t="shared" si="41"/>
        <v>40432.984799999998</v>
      </c>
      <c r="R177" s="25">
        <f>G177</f>
        <v>0.16215500000544125</v>
      </c>
    </row>
    <row r="178" spans="1:21" s="25" customFormat="1" ht="12.95" customHeight="1" x14ac:dyDescent="0.2">
      <c r="A178" s="44" t="s">
        <v>597</v>
      </c>
      <c r="B178" s="45" t="s">
        <v>37</v>
      </c>
      <c r="C178" s="44">
        <v>55459.502500000002</v>
      </c>
      <c r="D178" s="50"/>
      <c r="E178" s="5">
        <f t="shared" si="38"/>
        <v>6833.5895491793563</v>
      </c>
      <c r="F178" s="25">
        <f t="shared" si="39"/>
        <v>6833.5</v>
      </c>
      <c r="G178" s="25">
        <f t="shared" si="40"/>
        <v>0.28286750000552274</v>
      </c>
      <c r="J178" s="25">
        <f t="shared" si="45"/>
        <v>0.28286750000552274</v>
      </c>
      <c r="O178" s="25">
        <f t="shared" ca="1" si="46"/>
        <v>0.165645618644856</v>
      </c>
      <c r="P178" s="25">
        <f t="shared" ca="1" si="47"/>
        <v>0.28951520165546951</v>
      </c>
      <c r="Q178" s="46">
        <f t="shared" si="41"/>
        <v>40441.002500000002</v>
      </c>
      <c r="S178" s="25">
        <f t="shared" ref="S178:S184" si="48">G178</f>
        <v>0.28286750000552274</v>
      </c>
      <c r="U178" s="47"/>
    </row>
    <row r="179" spans="1:21" s="25" customFormat="1" ht="12.95" customHeight="1" x14ac:dyDescent="0.2">
      <c r="A179" s="5" t="s">
        <v>48</v>
      </c>
      <c r="B179" s="6" t="s">
        <v>37</v>
      </c>
      <c r="C179" s="4">
        <v>55459.502520000002</v>
      </c>
      <c r="D179" s="4">
        <v>8.9999999999999998E-4</v>
      </c>
      <c r="E179" s="25">
        <f t="shared" si="38"/>
        <v>6833.5895555108846</v>
      </c>
      <c r="F179" s="25">
        <f t="shared" si="39"/>
        <v>6833.5</v>
      </c>
      <c r="G179" s="25">
        <f t="shared" si="40"/>
        <v>0.2828875000050175</v>
      </c>
      <c r="K179" s="25">
        <f>+G179</f>
        <v>0.2828875000050175</v>
      </c>
      <c r="O179" s="25">
        <f t="shared" ca="1" si="46"/>
        <v>0.165645618644856</v>
      </c>
      <c r="P179" s="25">
        <f t="shared" ca="1" si="47"/>
        <v>0.28951520165546951</v>
      </c>
      <c r="Q179" s="46">
        <f t="shared" si="41"/>
        <v>40441.002520000002</v>
      </c>
      <c r="S179" s="25">
        <f t="shared" si="48"/>
        <v>0.2828875000050175</v>
      </c>
    </row>
    <row r="180" spans="1:21" s="25" customFormat="1" ht="12.95" customHeight="1" x14ac:dyDescent="0.2">
      <c r="A180" s="44" t="s">
        <v>597</v>
      </c>
      <c r="B180" s="45" t="s">
        <v>37</v>
      </c>
      <c r="C180" s="44">
        <v>55459.503199999999</v>
      </c>
      <c r="D180" s="50"/>
      <c r="E180" s="5">
        <f t="shared" si="38"/>
        <v>6833.5897707828462</v>
      </c>
      <c r="F180" s="25">
        <f t="shared" si="39"/>
        <v>6833.5</v>
      </c>
      <c r="G180" s="25">
        <f t="shared" si="40"/>
        <v>0.28356750000239117</v>
      </c>
      <c r="J180" s="25">
        <f>+G180</f>
        <v>0.28356750000239117</v>
      </c>
      <c r="O180" s="25">
        <f t="shared" ca="1" si="46"/>
        <v>0.165645618644856</v>
      </c>
      <c r="P180" s="25">
        <f t="shared" ca="1" si="47"/>
        <v>0.28951520165546951</v>
      </c>
      <c r="Q180" s="46">
        <f t="shared" si="41"/>
        <v>40441.003199999999</v>
      </c>
      <c r="S180" s="25">
        <f t="shared" si="48"/>
        <v>0.28356750000239117</v>
      </c>
      <c r="U180" s="47"/>
    </row>
    <row r="181" spans="1:21" s="25" customFormat="1" ht="12.95" customHeight="1" x14ac:dyDescent="0.2">
      <c r="A181" s="5" t="s">
        <v>48</v>
      </c>
      <c r="B181" s="6" t="s">
        <v>37</v>
      </c>
      <c r="C181" s="4">
        <v>55459.503219999999</v>
      </c>
      <c r="D181" s="4">
        <v>6.9999999999999999E-4</v>
      </c>
      <c r="E181" s="25">
        <f t="shared" ref="E181:E199" si="49">+(C181-C$7)/C$8</f>
        <v>6833.5897771143746</v>
      </c>
      <c r="F181" s="25">
        <f t="shared" ref="F181:F200" si="50">ROUND(2*E181,0)/2</f>
        <v>6833.5</v>
      </c>
      <c r="G181" s="25">
        <f t="shared" ref="G181:G199" si="51">+C181-(C$7+F181*C$8)</f>
        <v>0.28358750000188593</v>
      </c>
      <c r="K181" s="25">
        <f>+G181</f>
        <v>0.28358750000188593</v>
      </c>
      <c r="O181" s="25">
        <f t="shared" ca="1" si="46"/>
        <v>0.165645618644856</v>
      </c>
      <c r="P181" s="25">
        <f t="shared" ca="1" si="47"/>
        <v>0.28951520165546951</v>
      </c>
      <c r="Q181" s="46">
        <f t="shared" ref="Q181:Q199" si="52">+C181-15018.5</f>
        <v>40441.003219999999</v>
      </c>
      <c r="S181" s="25">
        <f t="shared" si="48"/>
        <v>0.28358750000188593</v>
      </c>
    </row>
    <row r="182" spans="1:21" s="25" customFormat="1" ht="12.95" customHeight="1" x14ac:dyDescent="0.2">
      <c r="A182" s="44" t="s">
        <v>597</v>
      </c>
      <c r="B182" s="45" t="s">
        <v>37</v>
      </c>
      <c r="C182" s="44">
        <v>55459.503499999999</v>
      </c>
      <c r="D182" s="50"/>
      <c r="E182" s="5">
        <f t="shared" si="49"/>
        <v>6833.5898657557709</v>
      </c>
      <c r="F182" s="25">
        <f t="shared" si="50"/>
        <v>6833.5</v>
      </c>
      <c r="G182" s="25">
        <f t="shared" si="51"/>
        <v>0.28386750000208849</v>
      </c>
      <c r="J182" s="25">
        <f>+G182</f>
        <v>0.28386750000208849</v>
      </c>
      <c r="O182" s="25">
        <f t="shared" ca="1" si="46"/>
        <v>0.165645618644856</v>
      </c>
      <c r="P182" s="25">
        <f t="shared" ca="1" si="47"/>
        <v>0.28951520165546951</v>
      </c>
      <c r="Q182" s="46">
        <f t="shared" si="52"/>
        <v>40441.003499999999</v>
      </c>
      <c r="S182" s="25">
        <f t="shared" si="48"/>
        <v>0.28386750000208849</v>
      </c>
      <c r="U182" s="47"/>
    </row>
    <row r="183" spans="1:21" s="25" customFormat="1" ht="12.95" customHeight="1" x14ac:dyDescent="0.2">
      <c r="A183" s="5" t="s">
        <v>48</v>
      </c>
      <c r="B183" s="6" t="s">
        <v>37</v>
      </c>
      <c r="C183" s="4">
        <v>55459.503519999998</v>
      </c>
      <c r="D183" s="4">
        <v>6.9999999999999999E-4</v>
      </c>
      <c r="E183" s="5">
        <f t="shared" si="49"/>
        <v>6833.5898720872992</v>
      </c>
      <c r="F183" s="25">
        <f t="shared" si="50"/>
        <v>6833.5</v>
      </c>
      <c r="G183" s="25">
        <f t="shared" si="51"/>
        <v>0.28388750000158325</v>
      </c>
      <c r="K183" s="25">
        <f>+G183</f>
        <v>0.28388750000158325</v>
      </c>
      <c r="O183" s="25">
        <f t="shared" ca="1" si="46"/>
        <v>0.165645618644856</v>
      </c>
      <c r="P183" s="25">
        <f t="shared" ca="1" si="47"/>
        <v>0.28951520165546951</v>
      </c>
      <c r="Q183" s="46">
        <f t="shared" si="52"/>
        <v>40441.003519999998</v>
      </c>
      <c r="S183" s="25">
        <f t="shared" si="48"/>
        <v>0.28388750000158325</v>
      </c>
    </row>
    <row r="184" spans="1:21" s="25" customFormat="1" ht="12.95" customHeight="1" x14ac:dyDescent="0.2">
      <c r="A184" s="4" t="s">
        <v>51</v>
      </c>
      <c r="B184" s="6" t="s">
        <v>37</v>
      </c>
      <c r="C184" s="4">
        <v>55775.374900000003</v>
      </c>
      <c r="D184" s="4">
        <v>1.9E-3</v>
      </c>
      <c r="E184" s="5">
        <f t="shared" si="49"/>
        <v>6933.587301486803</v>
      </c>
      <c r="F184" s="25">
        <f t="shared" si="50"/>
        <v>6933.5</v>
      </c>
      <c r="G184" s="25">
        <f t="shared" si="51"/>
        <v>0.27576750001026085</v>
      </c>
      <c r="J184" s="25">
        <f>+G184</f>
        <v>0.27576750001026085</v>
      </c>
      <c r="O184" s="25">
        <f t="shared" ca="1" si="46"/>
        <v>0.16826805718981885</v>
      </c>
      <c r="P184" s="25">
        <f t="shared" ca="1" si="47"/>
        <v>0.28294494831389877</v>
      </c>
      <c r="Q184" s="46">
        <f t="shared" si="52"/>
        <v>40756.874900000003</v>
      </c>
      <c r="S184" s="25">
        <f t="shared" si="48"/>
        <v>0.27576750001026085</v>
      </c>
    </row>
    <row r="185" spans="1:21" s="25" customFormat="1" ht="12.95" customHeight="1" x14ac:dyDescent="0.2">
      <c r="A185" s="5" t="s">
        <v>54</v>
      </c>
      <c r="B185" s="6" t="s">
        <v>20</v>
      </c>
      <c r="C185" s="4">
        <v>55830.542500000003</v>
      </c>
      <c r="D185" s="4">
        <v>1E-4</v>
      </c>
      <c r="E185" s="5">
        <f t="shared" si="49"/>
        <v>6951.0520625744966</v>
      </c>
      <c r="F185" s="25">
        <f t="shared" si="50"/>
        <v>6951</v>
      </c>
      <c r="G185" s="25">
        <f t="shared" si="51"/>
        <v>0.16445500000554603</v>
      </c>
      <c r="K185" s="25">
        <f>+G185</f>
        <v>0.16445500000554603</v>
      </c>
      <c r="O185" s="25">
        <f t="shared" ca="1" si="46"/>
        <v>0.16872698393518734</v>
      </c>
      <c r="P185" s="25">
        <f t="shared" ca="1" si="47"/>
        <v>0.28179515397912386</v>
      </c>
      <c r="Q185" s="46">
        <f t="shared" si="52"/>
        <v>40812.042500000003</v>
      </c>
      <c r="R185" s="25">
        <f>G185</f>
        <v>0.16445500000554603</v>
      </c>
    </row>
    <row r="186" spans="1:21" s="25" customFormat="1" ht="12.95" customHeight="1" x14ac:dyDescent="0.2">
      <c r="A186" s="44" t="s">
        <v>617</v>
      </c>
      <c r="B186" s="45" t="s">
        <v>20</v>
      </c>
      <c r="C186" s="44">
        <v>55849.495499999997</v>
      </c>
      <c r="D186" s="50"/>
      <c r="E186" s="5">
        <f t="shared" si="49"/>
        <v>6957.0521353870699</v>
      </c>
      <c r="F186" s="25">
        <f t="shared" si="50"/>
        <v>6957</v>
      </c>
      <c r="G186" s="25">
        <f t="shared" si="51"/>
        <v>0.16468500000337372</v>
      </c>
      <c r="J186" s="25">
        <f>+G186</f>
        <v>0.16468500000337372</v>
      </c>
      <c r="O186" s="25">
        <f t="shared" ca="1" si="46"/>
        <v>0.16888433024788513</v>
      </c>
      <c r="P186" s="25">
        <f t="shared" ca="1" si="47"/>
        <v>0.28140093877862965</v>
      </c>
      <c r="Q186" s="46">
        <f t="shared" si="52"/>
        <v>40830.995499999997</v>
      </c>
      <c r="R186" s="25">
        <f>G186</f>
        <v>0.16468500000337372</v>
      </c>
      <c r="U186" s="47"/>
    </row>
    <row r="187" spans="1:21" s="25" customFormat="1" ht="12.95" customHeight="1" x14ac:dyDescent="0.2">
      <c r="A187" s="4" t="s">
        <v>52</v>
      </c>
      <c r="B187" s="6" t="s">
        <v>20</v>
      </c>
      <c r="C187" s="4">
        <v>55852.651899999997</v>
      </c>
      <c r="D187" s="4">
        <v>5.0000000000000001E-4</v>
      </c>
      <c r="E187" s="5">
        <f t="shared" si="49"/>
        <v>6958.0513771865535</v>
      </c>
      <c r="F187" s="25">
        <f t="shared" si="50"/>
        <v>6958</v>
      </c>
      <c r="G187" s="25">
        <f t="shared" si="51"/>
        <v>0.16229000000021188</v>
      </c>
      <c r="J187" s="25">
        <f>+G187</f>
        <v>0.16229000000021188</v>
      </c>
      <c r="O187" s="25">
        <f t="shared" ca="1" si="46"/>
        <v>0.16891055463333476</v>
      </c>
      <c r="P187" s="25">
        <f t="shared" ca="1" si="47"/>
        <v>0.28133523624521395</v>
      </c>
      <c r="Q187" s="46">
        <f t="shared" si="52"/>
        <v>40834.151899999997</v>
      </c>
      <c r="R187" s="25">
        <f>G187</f>
        <v>0.16229000000021188</v>
      </c>
    </row>
    <row r="188" spans="1:21" s="25" customFormat="1" ht="12.95" customHeight="1" x14ac:dyDescent="0.2">
      <c r="A188" s="44" t="s">
        <v>617</v>
      </c>
      <c r="B188" s="45" t="s">
        <v>20</v>
      </c>
      <c r="C188" s="44">
        <v>55887.401700000002</v>
      </c>
      <c r="D188" s="50"/>
      <c r="E188" s="5">
        <f t="shared" si="49"/>
        <v>6969.052344327506</v>
      </c>
      <c r="F188" s="25">
        <f t="shared" si="50"/>
        <v>6969</v>
      </c>
      <c r="G188" s="25">
        <f t="shared" si="51"/>
        <v>0.16534500000125263</v>
      </c>
      <c r="J188" s="25">
        <f>+G188</f>
        <v>0.16534500000125263</v>
      </c>
      <c r="O188" s="25">
        <f t="shared" ca="1" si="46"/>
        <v>0.16919902287328067</v>
      </c>
      <c r="P188" s="25">
        <f t="shared" ca="1" si="47"/>
        <v>0.28061250837764112</v>
      </c>
      <c r="Q188" s="46">
        <f t="shared" si="52"/>
        <v>40868.901700000002</v>
      </c>
      <c r="R188" s="25">
        <f>G188</f>
        <v>0.16534500000125263</v>
      </c>
      <c r="U188" s="47"/>
    </row>
    <row r="189" spans="1:21" s="25" customFormat="1" ht="12.95" customHeight="1" x14ac:dyDescent="0.2">
      <c r="A189" s="5" t="s">
        <v>54</v>
      </c>
      <c r="B189" s="6" t="s">
        <v>37</v>
      </c>
      <c r="C189" s="4">
        <v>56154.421340000001</v>
      </c>
      <c r="D189" s="4">
        <v>1E-3</v>
      </c>
      <c r="E189" s="5">
        <f t="shared" si="49"/>
        <v>7053.5844649621149</v>
      </c>
      <c r="F189" s="25">
        <f t="shared" si="50"/>
        <v>7053.5</v>
      </c>
      <c r="G189" s="25">
        <f t="shared" si="51"/>
        <v>0.26680750000377884</v>
      </c>
      <c r="K189" s="25">
        <f>+G189</f>
        <v>0.26680750000377884</v>
      </c>
      <c r="O189" s="25">
        <f t="shared" ca="1" si="46"/>
        <v>0.17141498344377429</v>
      </c>
      <c r="P189" s="25">
        <f t="shared" ca="1" si="47"/>
        <v>0.27506064430401383</v>
      </c>
      <c r="Q189" s="46">
        <f t="shared" si="52"/>
        <v>41135.921340000001</v>
      </c>
      <c r="S189" s="25">
        <f>G189</f>
        <v>0.26680750000377884</v>
      </c>
    </row>
    <row r="190" spans="1:21" s="25" customFormat="1" ht="12.95" customHeight="1" x14ac:dyDescent="0.2">
      <c r="A190" s="5" t="s">
        <v>54</v>
      </c>
      <c r="B190" s="6" t="s">
        <v>37</v>
      </c>
      <c r="C190" s="4">
        <v>56154.424039999998</v>
      </c>
      <c r="D190" s="4">
        <v>1E-3</v>
      </c>
      <c r="E190" s="5">
        <f t="shared" si="49"/>
        <v>7053.5853197184369</v>
      </c>
      <c r="F190" s="25">
        <f t="shared" si="50"/>
        <v>7053.5</v>
      </c>
      <c r="G190" s="25">
        <f t="shared" si="51"/>
        <v>0.26950750000105472</v>
      </c>
      <c r="K190" s="25">
        <f>+G190</f>
        <v>0.26950750000105472</v>
      </c>
      <c r="O190" s="25">
        <f t="shared" ca="1" si="46"/>
        <v>0.17141498344377429</v>
      </c>
      <c r="P190" s="25">
        <f t="shared" ca="1" si="47"/>
        <v>0.27506064430401383</v>
      </c>
      <c r="Q190" s="46">
        <f t="shared" si="52"/>
        <v>41135.924039999998</v>
      </c>
      <c r="S190" s="25">
        <f>G190</f>
        <v>0.26950750000105472</v>
      </c>
    </row>
    <row r="191" spans="1:21" s="25" customFormat="1" ht="12.95" customHeight="1" x14ac:dyDescent="0.2">
      <c r="A191" s="5" t="s">
        <v>54</v>
      </c>
      <c r="B191" s="6" t="s">
        <v>37</v>
      </c>
      <c r="C191" s="4">
        <v>56154.42484</v>
      </c>
      <c r="D191" s="4">
        <v>1E-3</v>
      </c>
      <c r="E191" s="5">
        <f t="shared" si="49"/>
        <v>7053.5855729795703</v>
      </c>
      <c r="F191" s="25">
        <f t="shared" si="50"/>
        <v>7053.5</v>
      </c>
      <c r="G191" s="25">
        <f t="shared" si="51"/>
        <v>0.2703075000026729</v>
      </c>
      <c r="K191" s="25">
        <f>+G191</f>
        <v>0.2703075000026729</v>
      </c>
      <c r="O191" s="25">
        <f t="shared" ca="1" si="46"/>
        <v>0.17141498344377429</v>
      </c>
      <c r="P191" s="25">
        <f t="shared" ca="1" si="47"/>
        <v>0.27506064430401383</v>
      </c>
      <c r="Q191" s="46">
        <f t="shared" si="52"/>
        <v>41135.92484</v>
      </c>
      <c r="S191" s="25">
        <f>G191</f>
        <v>0.2703075000026729</v>
      </c>
    </row>
    <row r="192" spans="1:21" s="25" customFormat="1" ht="12.95" customHeight="1" x14ac:dyDescent="0.2">
      <c r="A192" s="5" t="s">
        <v>55</v>
      </c>
      <c r="B192" s="6" t="s">
        <v>37</v>
      </c>
      <c r="C192" s="4">
        <v>56157.582600000002</v>
      </c>
      <c r="D192" s="4">
        <v>3.7000000000000002E-3</v>
      </c>
      <c r="E192" s="5">
        <f t="shared" si="49"/>
        <v>7054.5852453229809</v>
      </c>
      <c r="F192" s="25">
        <f t="shared" si="50"/>
        <v>7054.5</v>
      </c>
      <c r="G192" s="25">
        <f t="shared" si="51"/>
        <v>0.26927250000153435</v>
      </c>
      <c r="J192" s="25">
        <f>+G192</f>
        <v>0.26927250000153435</v>
      </c>
      <c r="O192" s="25">
        <f t="shared" ca="1" si="46"/>
        <v>0.17144120782922392</v>
      </c>
      <c r="P192" s="25">
        <f t="shared" ca="1" si="47"/>
        <v>0.27499494177059813</v>
      </c>
      <c r="Q192" s="46">
        <f t="shared" si="52"/>
        <v>41139.082600000002</v>
      </c>
      <c r="S192" s="25">
        <f>G192</f>
        <v>0.26927250000153435</v>
      </c>
    </row>
    <row r="193" spans="1:21" s="25" customFormat="1" ht="12.95" customHeight="1" x14ac:dyDescent="0.2">
      <c r="A193" s="5" t="s">
        <v>53</v>
      </c>
      <c r="B193" s="6" t="s">
        <v>20</v>
      </c>
      <c r="C193" s="4">
        <v>56231.710500000001</v>
      </c>
      <c r="D193" s="4">
        <v>4.0000000000000002E-4</v>
      </c>
      <c r="E193" s="5">
        <f t="shared" si="49"/>
        <v>7078.0523902310861</v>
      </c>
      <c r="F193" s="25">
        <f t="shared" si="50"/>
        <v>7078</v>
      </c>
      <c r="G193" s="25">
        <f t="shared" si="51"/>
        <v>0.16548999999940861</v>
      </c>
      <c r="K193" s="25">
        <f>+G193</f>
        <v>0.16548999999940861</v>
      </c>
      <c r="O193" s="25">
        <f t="shared" ca="1" si="46"/>
        <v>0.1720574808872902</v>
      </c>
      <c r="P193" s="25">
        <f t="shared" ca="1" si="47"/>
        <v>0.27345093223532901</v>
      </c>
      <c r="Q193" s="46">
        <f t="shared" si="52"/>
        <v>41213.210500000001</v>
      </c>
      <c r="R193" s="25">
        <f>G193</f>
        <v>0.16548999999940861</v>
      </c>
    </row>
    <row r="194" spans="1:21" s="25" customFormat="1" ht="12.95" customHeight="1" x14ac:dyDescent="0.2">
      <c r="A194" s="5" t="s">
        <v>54</v>
      </c>
      <c r="B194" s="6" t="s">
        <v>20</v>
      </c>
      <c r="C194" s="4">
        <v>56282.253879999997</v>
      </c>
      <c r="D194" s="4">
        <v>1E-4</v>
      </c>
      <c r="E194" s="5">
        <f t="shared" si="49"/>
        <v>7094.0532323243515</v>
      </c>
      <c r="F194" s="25">
        <f t="shared" si="50"/>
        <v>7094</v>
      </c>
      <c r="G194" s="25">
        <f t="shared" si="51"/>
        <v>0.16814999999769498</v>
      </c>
      <c r="K194" s="25">
        <f>+G194</f>
        <v>0.16814999999769498</v>
      </c>
      <c r="O194" s="25">
        <f t="shared" ca="1" si="46"/>
        <v>0.17247707105448423</v>
      </c>
      <c r="P194" s="25">
        <f t="shared" ca="1" si="47"/>
        <v>0.27239969170067768</v>
      </c>
      <c r="Q194" s="46">
        <f t="shared" si="52"/>
        <v>41263.753879999997</v>
      </c>
      <c r="R194" s="25">
        <f>G194</f>
        <v>0.16814999999769498</v>
      </c>
    </row>
    <row r="195" spans="1:21" s="25" customFormat="1" ht="12.95" customHeight="1" x14ac:dyDescent="0.2">
      <c r="A195" s="54" t="s">
        <v>69</v>
      </c>
      <c r="B195" s="55"/>
      <c r="C195" s="54">
        <v>56282.254009999997</v>
      </c>
      <c r="D195" s="54" t="s">
        <v>70</v>
      </c>
      <c r="E195" s="5">
        <f t="shared" si="49"/>
        <v>7094.0532734792851</v>
      </c>
      <c r="F195" s="25">
        <f t="shared" si="50"/>
        <v>7094</v>
      </c>
      <c r="G195" s="25">
        <f t="shared" si="51"/>
        <v>0.16827999999804888</v>
      </c>
      <c r="K195" s="25">
        <f t="shared" ref="K195:K202" si="53">+G195</f>
        <v>0.16827999999804888</v>
      </c>
      <c r="O195" s="25">
        <f t="shared" ca="1" si="46"/>
        <v>0.17247707105448423</v>
      </c>
      <c r="P195" s="25">
        <f t="shared" ca="1" si="47"/>
        <v>0.27239969170067768</v>
      </c>
      <c r="Q195" s="46">
        <f t="shared" si="52"/>
        <v>41263.754009999997</v>
      </c>
      <c r="R195" s="25">
        <f>G195</f>
        <v>0.16827999999804888</v>
      </c>
    </row>
    <row r="196" spans="1:21" s="25" customFormat="1" ht="12.95" customHeight="1" x14ac:dyDescent="0.2">
      <c r="A196" s="54" t="s">
        <v>69</v>
      </c>
      <c r="B196" s="55"/>
      <c r="C196" s="54">
        <v>56492.405140000003</v>
      </c>
      <c r="D196" s="54">
        <v>5.1000000000000004E-4</v>
      </c>
      <c r="E196" s="5">
        <f t="shared" si="49"/>
        <v>7160.5821650344533</v>
      </c>
      <c r="F196" s="25">
        <f t="shared" si="50"/>
        <v>7160.5</v>
      </c>
      <c r="G196" s="25">
        <f t="shared" si="51"/>
        <v>0.25954250000359025</v>
      </c>
      <c r="K196" s="25">
        <f t="shared" si="53"/>
        <v>0.25954250000359025</v>
      </c>
      <c r="O196" s="25">
        <f t="shared" ca="1" si="46"/>
        <v>0.17422099268688454</v>
      </c>
      <c r="P196" s="25">
        <f t="shared" ca="1" si="47"/>
        <v>0.26803047322853313</v>
      </c>
      <c r="Q196" s="46">
        <f t="shared" si="52"/>
        <v>41473.905140000003</v>
      </c>
      <c r="S196" s="25">
        <f>G196</f>
        <v>0.25954250000359025</v>
      </c>
    </row>
    <row r="197" spans="1:21" s="25" customFormat="1" ht="12.95" customHeight="1" x14ac:dyDescent="0.2">
      <c r="A197" s="56" t="s">
        <v>54</v>
      </c>
      <c r="B197" s="55" t="s">
        <v>37</v>
      </c>
      <c r="C197" s="54">
        <v>56492.406669999997</v>
      </c>
      <c r="D197" s="54">
        <v>5.0000000000000001E-4</v>
      </c>
      <c r="E197" s="5">
        <f t="shared" si="49"/>
        <v>7160.5826493963677</v>
      </c>
      <c r="F197" s="25">
        <f t="shared" si="50"/>
        <v>7160.5</v>
      </c>
      <c r="G197" s="25">
        <f t="shared" si="51"/>
        <v>0.26107249999768101</v>
      </c>
      <c r="K197" s="25">
        <f t="shared" si="53"/>
        <v>0.26107249999768101</v>
      </c>
      <c r="O197" s="25">
        <f t="shared" ca="1" si="46"/>
        <v>0.17422099268688454</v>
      </c>
      <c r="P197" s="25">
        <f t="shared" ca="1" si="47"/>
        <v>0.26803047322853313</v>
      </c>
      <c r="Q197" s="46">
        <f t="shared" si="52"/>
        <v>41473.906669999997</v>
      </c>
      <c r="S197" s="25">
        <f>G197</f>
        <v>0.26107249999768101</v>
      </c>
    </row>
    <row r="198" spans="1:21" s="25" customFormat="1" ht="12.95" customHeight="1" x14ac:dyDescent="0.2">
      <c r="A198" s="54" t="s">
        <v>66</v>
      </c>
      <c r="B198" s="55" t="s">
        <v>37</v>
      </c>
      <c r="C198" s="54">
        <v>56514.516600000003</v>
      </c>
      <c r="D198" s="54">
        <v>2.9999999999999997E-4</v>
      </c>
      <c r="E198" s="5">
        <f t="shared" si="49"/>
        <v>7167.582131793929</v>
      </c>
      <c r="F198" s="25">
        <f t="shared" si="50"/>
        <v>7167.5</v>
      </c>
      <c r="G198" s="25">
        <f t="shared" si="51"/>
        <v>0.25943750000442378</v>
      </c>
      <c r="K198" s="25">
        <f t="shared" si="53"/>
        <v>0.25943750000442378</v>
      </c>
      <c r="O198" s="25">
        <f t="shared" ca="1" si="46"/>
        <v>0.17440456338503194</v>
      </c>
      <c r="P198" s="25">
        <f t="shared" ca="1" si="47"/>
        <v>0.26757055549462316</v>
      </c>
      <c r="Q198" s="46">
        <f t="shared" si="52"/>
        <v>41496.016600000003</v>
      </c>
      <c r="S198" s="25">
        <f>G198</f>
        <v>0.25943750000442378</v>
      </c>
    </row>
    <row r="199" spans="1:21" s="25" customFormat="1" ht="12.95" customHeight="1" x14ac:dyDescent="0.2">
      <c r="A199" s="57" t="s">
        <v>67</v>
      </c>
      <c r="B199" s="58" t="s">
        <v>20</v>
      </c>
      <c r="C199" s="54">
        <v>56590.327700000002</v>
      </c>
      <c r="D199" s="59">
        <v>9.1000000000000004E-3</v>
      </c>
      <c r="E199" s="5">
        <f t="shared" si="49"/>
        <v>7191.5821381254573</v>
      </c>
      <c r="F199" s="25">
        <f t="shared" si="50"/>
        <v>7191.5</v>
      </c>
      <c r="G199" s="25">
        <f t="shared" si="51"/>
        <v>0.25945750000391854</v>
      </c>
      <c r="K199" s="25">
        <f t="shared" si="53"/>
        <v>0.25945750000391854</v>
      </c>
      <c r="O199" s="25">
        <f t="shared" ca="1" si="46"/>
        <v>0.17503394863582303</v>
      </c>
      <c r="P199" s="25">
        <f t="shared" ca="1" si="47"/>
        <v>0.26599369469264617</v>
      </c>
      <c r="Q199" s="46">
        <f t="shared" si="52"/>
        <v>41571.827700000002</v>
      </c>
      <c r="R199" s="25">
        <f>G199</f>
        <v>0.25945750000391854</v>
      </c>
    </row>
    <row r="200" spans="1:21" s="25" customFormat="1" ht="12.95" customHeight="1" x14ac:dyDescent="0.2">
      <c r="A200" s="60" t="s">
        <v>658</v>
      </c>
      <c r="B200" s="61" t="s">
        <v>37</v>
      </c>
      <c r="C200" s="62">
        <v>57319.987800000003</v>
      </c>
      <c r="D200" s="62">
        <v>5.0000000000000001E-4</v>
      </c>
      <c r="E200" s="5">
        <f t="shared" ref="E200:E205" si="54">+(C200-C$7)/C$8</f>
        <v>7422.5753174865749</v>
      </c>
      <c r="F200" s="25">
        <f t="shared" si="50"/>
        <v>7422.5</v>
      </c>
      <c r="G200" s="25">
        <f t="shared" ref="G200:G205" si="55">+C200-(C$7+F200*C$8)</f>
        <v>0.23791250000067521</v>
      </c>
      <c r="K200" s="25">
        <f t="shared" si="53"/>
        <v>0.23791250000067521</v>
      </c>
      <c r="O200" s="25">
        <f t="shared" ref="O200:P202" ca="1" si="56">+C$11+C$12*$F200</f>
        <v>0.18109178167468723</v>
      </c>
      <c r="P200" s="25">
        <f t="shared" ca="1" si="56"/>
        <v>0.25081640947361772</v>
      </c>
      <c r="Q200" s="46">
        <f t="shared" ref="Q200:Q205" si="57">+C200-15018.5</f>
        <v>42301.487800000003</v>
      </c>
      <c r="S200" s="25">
        <f>G200</f>
        <v>0.23791250000067521</v>
      </c>
      <c r="U200" s="47"/>
    </row>
    <row r="201" spans="1:21" s="25" customFormat="1" ht="12.95" customHeight="1" x14ac:dyDescent="0.2">
      <c r="A201" s="21" t="s">
        <v>659</v>
      </c>
      <c r="B201" s="22" t="s">
        <v>20</v>
      </c>
      <c r="C201" s="21">
        <v>55770.524100000002</v>
      </c>
      <c r="D201" s="21">
        <v>1E-4</v>
      </c>
      <c r="E201" s="5">
        <f t="shared" si="54"/>
        <v>6932.0516526080373</v>
      </c>
      <c r="F201" s="25">
        <f>ROUND(2*E201,0)/2</f>
        <v>6932</v>
      </c>
      <c r="G201" s="25">
        <f t="shared" si="55"/>
        <v>0.16316000000369968</v>
      </c>
      <c r="K201" s="25">
        <f t="shared" si="53"/>
        <v>0.16316000000369968</v>
      </c>
      <c r="O201" s="25">
        <f t="shared" ca="1" si="56"/>
        <v>0.1682287206116444</v>
      </c>
      <c r="P201" s="25">
        <f t="shared" ca="1" si="56"/>
        <v>0.28304350211402235</v>
      </c>
      <c r="Q201" s="46">
        <f t="shared" si="57"/>
        <v>40752.024100000002</v>
      </c>
      <c r="R201" s="25">
        <f>G201</f>
        <v>0.16316000000369968</v>
      </c>
      <c r="U201" s="47"/>
    </row>
    <row r="202" spans="1:21" s="25" customFormat="1" ht="12.95" customHeight="1" x14ac:dyDescent="0.2">
      <c r="A202" s="63" t="s">
        <v>0</v>
      </c>
      <c r="B202" s="64" t="s">
        <v>20</v>
      </c>
      <c r="C202" s="65">
        <v>57964.368399999999</v>
      </c>
      <c r="D202" s="65">
        <v>4.1000000000000003E-3</v>
      </c>
      <c r="E202" s="5">
        <f t="shared" si="54"/>
        <v>7626.5710183788442</v>
      </c>
      <c r="F202" s="25">
        <f>ROUND(2*E202,0)/2</f>
        <v>7626.5</v>
      </c>
      <c r="G202" s="25">
        <f t="shared" si="55"/>
        <v>0.22433250000176486</v>
      </c>
      <c r="K202" s="25">
        <f t="shared" si="53"/>
        <v>0.22433250000176486</v>
      </c>
      <c r="O202" s="25">
        <f t="shared" ca="1" si="56"/>
        <v>0.18644155630641146</v>
      </c>
      <c r="P202" s="25">
        <f t="shared" ca="1" si="56"/>
        <v>0.23741309265681332</v>
      </c>
      <c r="Q202" s="46">
        <f t="shared" si="57"/>
        <v>42945.868399999999</v>
      </c>
      <c r="R202" s="25">
        <f>G202</f>
        <v>0.22433250000176486</v>
      </c>
      <c r="U202" s="47"/>
    </row>
    <row r="203" spans="1:21" s="25" customFormat="1" ht="12.95" customHeight="1" x14ac:dyDescent="0.2">
      <c r="A203" s="66" t="s">
        <v>660</v>
      </c>
      <c r="B203" s="67" t="s">
        <v>20</v>
      </c>
      <c r="C203" s="68">
        <v>58446.044929999996</v>
      </c>
      <c r="D203" s="68">
        <v>1.2999999999999999E-4</v>
      </c>
      <c r="E203" s="5">
        <f t="shared" si="54"/>
        <v>7779.0584479208046</v>
      </c>
      <c r="F203" s="25">
        <f>ROUND(2*E203,0)/2</f>
        <v>7779</v>
      </c>
      <c r="G203" s="25">
        <f t="shared" si="55"/>
        <v>0.18462500000168802</v>
      </c>
      <c r="K203" s="25">
        <f>+G203</f>
        <v>0.18462500000168802</v>
      </c>
      <c r="O203" s="25">
        <f t="shared" ref="O203:P205" ca="1" si="58">+C$11+C$12*$F203</f>
        <v>0.19044077508747984</v>
      </c>
      <c r="P203" s="25">
        <f t="shared" ca="1" si="58"/>
        <v>0.2273934563109179</v>
      </c>
      <c r="Q203" s="46">
        <f t="shared" si="57"/>
        <v>43427.544929999996</v>
      </c>
      <c r="R203" s="25">
        <f>G203</f>
        <v>0.18462500000168802</v>
      </c>
      <c r="U203" s="47"/>
    </row>
    <row r="204" spans="1:21" s="25" customFormat="1" ht="12.95" customHeight="1" x14ac:dyDescent="0.2">
      <c r="A204" s="66" t="s">
        <v>660</v>
      </c>
      <c r="B204" s="67" t="s">
        <v>20</v>
      </c>
      <c r="C204" s="68">
        <v>58765.086190000002</v>
      </c>
      <c r="D204" s="68">
        <v>1.2E-4</v>
      </c>
      <c r="E204" s="5">
        <f t="shared" si="54"/>
        <v>7880.0593865698802</v>
      </c>
      <c r="F204" s="25">
        <f>ROUND(2*E204,0)/2</f>
        <v>7880</v>
      </c>
      <c r="G204" s="25">
        <f t="shared" si="55"/>
        <v>0.18759000000136439</v>
      </c>
      <c r="K204" s="25">
        <f>+G204</f>
        <v>0.18759000000136439</v>
      </c>
      <c r="O204" s="25">
        <f t="shared" ca="1" si="58"/>
        <v>0.19308943801789233</v>
      </c>
      <c r="P204" s="25">
        <f t="shared" ca="1" si="58"/>
        <v>0.22075750043593145</v>
      </c>
      <c r="Q204" s="46">
        <f t="shared" si="57"/>
        <v>43746.586190000002</v>
      </c>
      <c r="R204" s="25">
        <f>G204</f>
        <v>0.18759000000136439</v>
      </c>
      <c r="U204" s="47"/>
    </row>
    <row r="205" spans="1:21" s="25" customFormat="1" ht="12.95" customHeight="1" x14ac:dyDescent="0.2">
      <c r="A205" s="66" t="s">
        <v>660</v>
      </c>
      <c r="B205" s="67" t="s">
        <v>37</v>
      </c>
      <c r="C205" s="68">
        <v>58776.158759999998</v>
      </c>
      <c r="D205" s="68">
        <v>5.4000000000000001E-4</v>
      </c>
      <c r="E205" s="5">
        <f t="shared" si="54"/>
        <v>7883.5647010964631</v>
      </c>
      <c r="F205" s="25">
        <f>ROUND(2*E205,0)/2</f>
        <v>7883.5</v>
      </c>
      <c r="G205" s="25">
        <f t="shared" si="55"/>
        <v>0.20437749999837251</v>
      </c>
      <c r="K205" s="25">
        <f>+G205</f>
        <v>0.20437749999837251</v>
      </c>
      <c r="O205" s="25">
        <f t="shared" ca="1" si="58"/>
        <v>0.19318122336696603</v>
      </c>
      <c r="P205" s="25">
        <f t="shared" ca="1" si="58"/>
        <v>0.22052754156897647</v>
      </c>
      <c r="Q205" s="46">
        <f t="shared" si="57"/>
        <v>43757.658759999998</v>
      </c>
      <c r="S205" s="25">
        <f>G205</f>
        <v>0.20437749999837251</v>
      </c>
      <c r="U205" s="47"/>
    </row>
    <row r="206" spans="1:21" s="25" customFormat="1" ht="12.95" customHeight="1" x14ac:dyDescent="0.2">
      <c r="A206" s="23" t="s">
        <v>661</v>
      </c>
      <c r="B206" s="24" t="s">
        <v>20</v>
      </c>
      <c r="C206" s="69">
        <v>59101.505599999997</v>
      </c>
      <c r="D206" s="70">
        <v>1.5E-3</v>
      </c>
      <c r="E206" s="5">
        <f t="shared" ref="E206:E208" si="59">+(C206-C$7)/C$8</f>
        <v>7986.561837662779</v>
      </c>
      <c r="F206" s="25">
        <f t="shared" ref="F206:F208" si="60">ROUND(2*E206,0)/2</f>
        <v>7986.5</v>
      </c>
      <c r="G206" s="25">
        <f t="shared" ref="G206:G208" si="61">+C206-(C$7+F206*C$8)</f>
        <v>0.19533249999949476</v>
      </c>
      <c r="K206" s="25">
        <f t="shared" ref="K206:K208" si="62">+G206</f>
        <v>0.19533249999949476</v>
      </c>
      <c r="O206" s="25">
        <f t="shared" ref="O206:O208" ca="1" si="63">+C$11+C$12*$F206</f>
        <v>0.19588233506827776</v>
      </c>
      <c r="P206" s="25">
        <f t="shared" ref="P206:P208" ca="1" si="64">+D$11+D$12*$F206</f>
        <v>0.21376018062715862</v>
      </c>
      <c r="Q206" s="46">
        <f t="shared" ref="Q206:Q208" si="65">+C206-15018.5</f>
        <v>44083.005599999997</v>
      </c>
      <c r="R206" s="25">
        <f>G206</f>
        <v>0.19533249999949476</v>
      </c>
      <c r="U206" s="47"/>
    </row>
    <row r="207" spans="1:21" s="25" customFormat="1" ht="12.95" customHeight="1" x14ac:dyDescent="0.2">
      <c r="A207" s="23" t="s">
        <v>661</v>
      </c>
      <c r="B207" s="24" t="s">
        <v>20</v>
      </c>
      <c r="C207" s="69">
        <v>59398.423900000002</v>
      </c>
      <c r="D207" s="70">
        <v>1.2999999999999999E-3</v>
      </c>
      <c r="E207" s="5">
        <f t="shared" si="59"/>
        <v>8080.5591689235944</v>
      </c>
      <c r="F207" s="25">
        <f t="shared" si="60"/>
        <v>8080.5</v>
      </c>
      <c r="G207" s="25">
        <f t="shared" si="61"/>
        <v>0.18690250000508968</v>
      </c>
      <c r="K207" s="25">
        <f t="shared" si="62"/>
        <v>0.18690250000508968</v>
      </c>
      <c r="O207" s="25">
        <f t="shared" ca="1" si="63"/>
        <v>0.19834742730054286</v>
      </c>
      <c r="P207" s="25">
        <f t="shared" ca="1" si="64"/>
        <v>0.20758414248608204</v>
      </c>
      <c r="Q207" s="46">
        <f t="shared" si="65"/>
        <v>44379.923900000002</v>
      </c>
      <c r="R207" s="25">
        <f>G207</f>
        <v>0.18690250000508968</v>
      </c>
      <c r="U207" s="47"/>
    </row>
    <row r="208" spans="1:21" s="25" customFormat="1" ht="12.95" customHeight="1" x14ac:dyDescent="0.2">
      <c r="A208" s="23" t="s">
        <v>661</v>
      </c>
      <c r="B208" s="24" t="s">
        <v>20</v>
      </c>
      <c r="C208" s="69">
        <v>59417.384599999998</v>
      </c>
      <c r="D208" s="70">
        <v>2.3999999999999998E-3</v>
      </c>
      <c r="E208" s="5">
        <f t="shared" si="59"/>
        <v>8086.5616793745712</v>
      </c>
      <c r="F208" s="25">
        <f t="shared" si="60"/>
        <v>8086.5</v>
      </c>
      <c r="G208" s="25">
        <f t="shared" si="61"/>
        <v>0.19483250000484986</v>
      </c>
      <c r="K208" s="25">
        <f t="shared" si="62"/>
        <v>0.19483250000484986</v>
      </c>
      <c r="O208" s="25">
        <f t="shared" ca="1" si="63"/>
        <v>0.19850477361324062</v>
      </c>
      <c r="P208" s="25">
        <f t="shared" ca="1" si="64"/>
        <v>0.20718992728558783</v>
      </c>
      <c r="Q208" s="46">
        <f t="shared" si="65"/>
        <v>44398.884599999998</v>
      </c>
      <c r="R208" s="25">
        <f>G208</f>
        <v>0.19483250000484986</v>
      </c>
      <c r="U208" s="47"/>
    </row>
    <row r="209" spans="1:21" s="25" customFormat="1" ht="12.95" customHeight="1" x14ac:dyDescent="0.2">
      <c r="A209" s="73" t="s">
        <v>662</v>
      </c>
      <c r="B209" s="74" t="s">
        <v>20</v>
      </c>
      <c r="C209" s="75">
        <v>60224.4614</v>
      </c>
      <c r="D209" s="75">
        <v>1E-4</v>
      </c>
      <c r="E209" s="5">
        <f t="shared" ref="E209" si="66">+(C209-C$7)/C$8</f>
        <v>8342.0631601607583</v>
      </c>
      <c r="F209" s="25">
        <f t="shared" ref="F209" si="67">ROUND(2*E209,0)/2</f>
        <v>8342</v>
      </c>
      <c r="G209" s="25">
        <f t="shared" ref="G209" si="68">+C209-(C$7+F209*C$8)</f>
        <v>0.19951000000583008</v>
      </c>
      <c r="K209" s="25">
        <f t="shared" ref="K209" si="69">+G209</f>
        <v>0.19951000000583008</v>
      </c>
      <c r="O209" s="25">
        <f t="shared" ref="O209" ca="1" si="70">+C$11+C$12*$F209</f>
        <v>0.20520510409562073</v>
      </c>
      <c r="P209" s="25">
        <f t="shared" ref="P209" ca="1" si="71">+D$11+D$12*$F209</f>
        <v>0.19040292999787445</v>
      </c>
      <c r="Q209" s="46">
        <f t="shared" ref="Q209" si="72">+C209-15018.5</f>
        <v>45205.9614</v>
      </c>
      <c r="R209" s="25">
        <f>G209</f>
        <v>0.19951000000583008</v>
      </c>
      <c r="U209" s="47"/>
    </row>
    <row r="210" spans="1:21" s="25" customFormat="1" ht="12.95" customHeight="1" x14ac:dyDescent="0.2">
      <c r="B210" s="47"/>
      <c r="C210" s="50"/>
      <c r="D210" s="50"/>
      <c r="U210" s="47"/>
    </row>
    <row r="211" spans="1:21" s="25" customFormat="1" ht="12.95" customHeight="1" x14ac:dyDescent="0.2">
      <c r="B211" s="47"/>
      <c r="C211" s="50"/>
      <c r="D211" s="50"/>
      <c r="U211" s="47"/>
    </row>
    <row r="212" spans="1:21" s="25" customFormat="1" ht="12.95" customHeight="1" x14ac:dyDescent="0.2">
      <c r="B212" s="47"/>
      <c r="C212" s="50"/>
      <c r="D212" s="50"/>
      <c r="U212" s="47"/>
    </row>
    <row r="213" spans="1:21" s="25" customFormat="1" ht="12.95" customHeight="1" x14ac:dyDescent="0.2">
      <c r="B213" s="47"/>
      <c r="C213" s="50"/>
      <c r="D213" s="50"/>
      <c r="U213" s="47"/>
    </row>
    <row r="214" spans="1:21" s="25" customFormat="1" ht="12.95" customHeight="1" x14ac:dyDescent="0.2">
      <c r="B214" s="47"/>
      <c r="C214" s="50"/>
      <c r="D214" s="50"/>
      <c r="U214" s="47"/>
    </row>
    <row r="215" spans="1:21" s="25" customFormat="1" ht="12.95" customHeight="1" x14ac:dyDescent="0.2">
      <c r="B215" s="47"/>
      <c r="U215" s="47"/>
    </row>
    <row r="216" spans="1:21" s="25" customFormat="1" ht="12.95" customHeight="1" x14ac:dyDescent="0.2">
      <c r="B216" s="47"/>
      <c r="U216" s="47"/>
    </row>
    <row r="217" spans="1:21" s="25" customFormat="1" ht="12.95" customHeight="1" x14ac:dyDescent="0.2">
      <c r="B217" s="47"/>
      <c r="U217" s="47"/>
    </row>
    <row r="218" spans="1:21" s="25" customFormat="1" ht="12.95" customHeight="1" x14ac:dyDescent="0.2">
      <c r="B218" s="47"/>
      <c r="U218" s="47"/>
    </row>
    <row r="219" spans="1:21" s="25" customFormat="1" ht="12.95" customHeight="1" x14ac:dyDescent="0.2">
      <c r="B219" s="47"/>
      <c r="U219" s="47"/>
    </row>
    <row r="220" spans="1:21" s="25" customFormat="1" ht="12.95" customHeight="1" x14ac:dyDescent="0.2">
      <c r="B220" s="47"/>
      <c r="U220" s="47"/>
    </row>
    <row r="221" spans="1:21" s="25" customFormat="1" ht="12.95" customHeight="1" x14ac:dyDescent="0.2">
      <c r="B221" s="47"/>
      <c r="U221" s="47"/>
    </row>
    <row r="222" spans="1:21" s="25" customFormat="1" ht="12.95" customHeight="1" x14ac:dyDescent="0.2">
      <c r="B222" s="47"/>
      <c r="U222" s="47"/>
    </row>
    <row r="223" spans="1:21" s="25" customFormat="1" ht="12.95" customHeight="1" x14ac:dyDescent="0.2">
      <c r="B223" s="47"/>
      <c r="U223" s="47"/>
    </row>
    <row r="224" spans="1:21" s="25" customFormat="1" ht="12.95" customHeight="1" x14ac:dyDescent="0.2">
      <c r="B224" s="47"/>
      <c r="U224" s="47"/>
    </row>
    <row r="225" spans="2:21" s="25" customFormat="1" ht="12.95" customHeight="1" x14ac:dyDescent="0.2">
      <c r="B225" s="47"/>
      <c r="U225" s="47"/>
    </row>
    <row r="226" spans="2:21" s="25" customFormat="1" ht="12.95" customHeight="1" x14ac:dyDescent="0.2">
      <c r="B226" s="47"/>
      <c r="U226" s="47"/>
    </row>
    <row r="227" spans="2:21" s="25" customFormat="1" ht="12.95" customHeight="1" x14ac:dyDescent="0.2">
      <c r="B227" s="47"/>
      <c r="U227" s="47"/>
    </row>
    <row r="228" spans="2:21" s="25" customFormat="1" ht="12.95" customHeight="1" x14ac:dyDescent="0.2">
      <c r="B228" s="47"/>
      <c r="U228" s="47"/>
    </row>
    <row r="229" spans="2:21" s="25" customFormat="1" ht="12.95" customHeight="1" x14ac:dyDescent="0.2">
      <c r="B229" s="47"/>
      <c r="U229" s="47"/>
    </row>
    <row r="230" spans="2:21" s="25" customFormat="1" ht="12.95" customHeight="1" x14ac:dyDescent="0.2">
      <c r="B230" s="47"/>
      <c r="U230" s="47"/>
    </row>
    <row r="231" spans="2:21" s="25" customFormat="1" ht="12.95" customHeight="1" x14ac:dyDescent="0.2">
      <c r="B231" s="47"/>
      <c r="U231" s="47"/>
    </row>
    <row r="232" spans="2:21" s="25" customFormat="1" ht="12.95" customHeight="1" x14ac:dyDescent="0.2">
      <c r="B232" s="47"/>
      <c r="U232" s="47"/>
    </row>
    <row r="233" spans="2:21" s="25" customFormat="1" ht="12.95" customHeight="1" x14ac:dyDescent="0.2">
      <c r="B233" s="47"/>
      <c r="U233" s="47"/>
    </row>
    <row r="234" spans="2:21" s="25" customFormat="1" ht="12.95" customHeight="1" x14ac:dyDescent="0.2">
      <c r="B234" s="47"/>
      <c r="U234" s="47"/>
    </row>
    <row r="235" spans="2:21" s="25" customFormat="1" ht="12.95" customHeight="1" x14ac:dyDescent="0.2">
      <c r="B235" s="47"/>
      <c r="U235" s="47"/>
    </row>
    <row r="236" spans="2:21" s="25" customFormat="1" ht="12.95" customHeight="1" x14ac:dyDescent="0.2">
      <c r="B236" s="47"/>
      <c r="U236" s="47"/>
    </row>
    <row r="237" spans="2:21" s="25" customFormat="1" ht="12.95" customHeight="1" x14ac:dyDescent="0.2">
      <c r="B237" s="47"/>
      <c r="U237" s="47"/>
    </row>
    <row r="238" spans="2:21" s="25" customFormat="1" ht="12.95" customHeight="1" x14ac:dyDescent="0.2">
      <c r="B238" s="47"/>
      <c r="U238" s="47"/>
    </row>
    <row r="239" spans="2:21" s="25" customFormat="1" ht="12.95" customHeight="1" x14ac:dyDescent="0.2">
      <c r="B239" s="47"/>
      <c r="U239" s="47"/>
    </row>
    <row r="240" spans="2:21" s="25" customFormat="1" ht="12.95" customHeight="1" x14ac:dyDescent="0.2">
      <c r="B240" s="47"/>
      <c r="U240" s="47"/>
    </row>
    <row r="241" spans="2:21" s="25" customFormat="1" ht="12.95" customHeight="1" x14ac:dyDescent="0.2">
      <c r="B241" s="47"/>
      <c r="U241" s="47"/>
    </row>
    <row r="242" spans="2:21" s="25" customFormat="1" ht="12.95" customHeight="1" x14ac:dyDescent="0.2">
      <c r="B242" s="47"/>
      <c r="U242" s="47"/>
    </row>
    <row r="243" spans="2:21" s="25" customFormat="1" ht="12.95" customHeight="1" x14ac:dyDescent="0.2">
      <c r="B243" s="47"/>
      <c r="U243" s="47"/>
    </row>
    <row r="244" spans="2:21" s="25" customFormat="1" ht="12.95" customHeight="1" x14ac:dyDescent="0.2">
      <c r="B244" s="47"/>
      <c r="U244" s="47"/>
    </row>
    <row r="245" spans="2:21" s="25" customFormat="1" ht="12.95" customHeight="1" x14ac:dyDescent="0.2">
      <c r="B245" s="47"/>
      <c r="U245" s="47"/>
    </row>
    <row r="246" spans="2:21" s="25" customFormat="1" ht="12.95" customHeight="1" x14ac:dyDescent="0.2">
      <c r="B246" s="47"/>
      <c r="U246" s="47"/>
    </row>
    <row r="247" spans="2:21" s="25" customFormat="1" ht="12.95" customHeight="1" x14ac:dyDescent="0.2">
      <c r="B247" s="47"/>
      <c r="U247" s="47"/>
    </row>
    <row r="248" spans="2:21" s="25" customFormat="1" ht="12.95" customHeight="1" x14ac:dyDescent="0.2">
      <c r="B248" s="47"/>
      <c r="U248" s="47"/>
    </row>
    <row r="249" spans="2:21" s="25" customFormat="1" ht="12.95" customHeight="1" x14ac:dyDescent="0.2">
      <c r="B249" s="47"/>
      <c r="U249" s="47"/>
    </row>
    <row r="250" spans="2:21" s="25" customFormat="1" ht="12.95" customHeight="1" x14ac:dyDescent="0.2">
      <c r="B250" s="47"/>
      <c r="U250" s="47"/>
    </row>
    <row r="251" spans="2:21" s="25" customFormat="1" ht="12.95" customHeight="1" x14ac:dyDescent="0.2">
      <c r="B251" s="47"/>
      <c r="U251" s="47"/>
    </row>
    <row r="252" spans="2:21" s="25" customFormat="1" ht="12.95" customHeight="1" x14ac:dyDescent="0.2">
      <c r="B252" s="47"/>
      <c r="U252" s="47"/>
    </row>
    <row r="253" spans="2:21" s="25" customFormat="1" ht="12.95" customHeight="1" x14ac:dyDescent="0.2">
      <c r="B253" s="47"/>
      <c r="U253" s="47"/>
    </row>
    <row r="254" spans="2:21" s="25" customFormat="1" ht="12.95" customHeight="1" x14ac:dyDescent="0.2">
      <c r="B254" s="47"/>
      <c r="U254" s="47"/>
    </row>
    <row r="255" spans="2:21" s="25" customFormat="1" ht="12.95" customHeight="1" x14ac:dyDescent="0.2">
      <c r="B255" s="47"/>
      <c r="U255" s="47"/>
    </row>
    <row r="256" spans="2:21" s="25" customFormat="1" ht="12.95" customHeight="1" x14ac:dyDescent="0.2">
      <c r="B256" s="47"/>
      <c r="U256" s="47"/>
    </row>
    <row r="257" spans="2:21" s="25" customFormat="1" ht="12.95" customHeight="1" x14ac:dyDescent="0.2">
      <c r="B257" s="47"/>
      <c r="U257" s="47"/>
    </row>
    <row r="258" spans="2:21" s="25" customFormat="1" ht="12.95" customHeight="1" x14ac:dyDescent="0.2">
      <c r="B258" s="47"/>
      <c r="U258" s="47"/>
    </row>
    <row r="259" spans="2:21" s="25" customFormat="1" ht="12.95" customHeight="1" x14ac:dyDescent="0.2">
      <c r="B259" s="47"/>
      <c r="U259" s="47"/>
    </row>
    <row r="260" spans="2:21" s="25" customFormat="1" ht="12.95" customHeight="1" x14ac:dyDescent="0.2">
      <c r="B260" s="47"/>
      <c r="U260" s="47"/>
    </row>
    <row r="261" spans="2:21" s="25" customFormat="1" ht="12.95" customHeight="1" x14ac:dyDescent="0.2">
      <c r="B261" s="47"/>
      <c r="U261" s="47"/>
    </row>
    <row r="262" spans="2:21" s="25" customFormat="1" ht="12.95" customHeight="1" x14ac:dyDescent="0.2">
      <c r="B262" s="47"/>
      <c r="U262" s="47"/>
    </row>
    <row r="263" spans="2:21" s="25" customFormat="1" ht="12.95" customHeight="1" x14ac:dyDescent="0.2">
      <c r="B263" s="47"/>
      <c r="U263" s="47"/>
    </row>
    <row r="264" spans="2:21" s="25" customFormat="1" ht="12.95" customHeight="1" x14ac:dyDescent="0.2">
      <c r="B264" s="47"/>
      <c r="U264" s="47"/>
    </row>
    <row r="265" spans="2:21" s="25" customFormat="1" ht="12.95" customHeight="1" x14ac:dyDescent="0.2">
      <c r="B265" s="47"/>
      <c r="U265" s="47"/>
    </row>
    <row r="266" spans="2:21" s="25" customFormat="1" ht="12.95" customHeight="1" x14ac:dyDescent="0.2">
      <c r="B266" s="47"/>
      <c r="U266" s="47"/>
    </row>
    <row r="267" spans="2:21" s="25" customFormat="1" ht="12.95" customHeight="1" x14ac:dyDescent="0.2">
      <c r="B267" s="47"/>
      <c r="U267" s="47"/>
    </row>
    <row r="268" spans="2:21" s="25" customFormat="1" ht="12.95" customHeight="1" x14ac:dyDescent="0.2">
      <c r="B268" s="47"/>
      <c r="U268" s="47"/>
    </row>
    <row r="269" spans="2:21" s="25" customFormat="1" ht="12.95" customHeight="1" x14ac:dyDescent="0.2">
      <c r="B269" s="47"/>
      <c r="U269" s="47"/>
    </row>
    <row r="270" spans="2:21" s="25" customFormat="1" ht="12.95" customHeight="1" x14ac:dyDescent="0.2">
      <c r="B270" s="47"/>
      <c r="U270" s="47"/>
    </row>
    <row r="271" spans="2:21" s="25" customFormat="1" ht="12.95" customHeight="1" x14ac:dyDescent="0.2">
      <c r="B271" s="47"/>
      <c r="U271" s="47"/>
    </row>
    <row r="272" spans="2:21" s="25" customFormat="1" ht="12.95" customHeight="1" x14ac:dyDescent="0.2">
      <c r="B272" s="47"/>
      <c r="U272" s="47"/>
    </row>
    <row r="273" spans="2:21" s="25" customFormat="1" ht="12.95" customHeight="1" x14ac:dyDescent="0.2">
      <c r="B273" s="47"/>
      <c r="U273" s="47"/>
    </row>
    <row r="274" spans="2:21" s="25" customFormat="1" ht="12.95" customHeight="1" x14ac:dyDescent="0.2">
      <c r="B274" s="47"/>
      <c r="U274" s="47"/>
    </row>
    <row r="275" spans="2:21" s="25" customFormat="1" ht="12.95" customHeight="1" x14ac:dyDescent="0.2">
      <c r="B275" s="47"/>
      <c r="U275" s="47"/>
    </row>
    <row r="276" spans="2:21" s="25" customFormat="1" ht="12.95" customHeight="1" x14ac:dyDescent="0.2">
      <c r="B276" s="47"/>
      <c r="U276" s="47"/>
    </row>
    <row r="277" spans="2:21" s="25" customFormat="1" ht="12.95" customHeight="1" x14ac:dyDescent="0.2">
      <c r="B277" s="47"/>
      <c r="U277" s="47"/>
    </row>
    <row r="278" spans="2:21" s="25" customFormat="1" ht="12.95" customHeight="1" x14ac:dyDescent="0.2">
      <c r="B278" s="47"/>
      <c r="U278" s="47"/>
    </row>
    <row r="279" spans="2:21" s="25" customFormat="1" ht="12.95" customHeight="1" x14ac:dyDescent="0.2">
      <c r="B279" s="47"/>
      <c r="U279" s="47"/>
    </row>
    <row r="280" spans="2:21" s="25" customFormat="1" ht="12.95" customHeight="1" x14ac:dyDescent="0.2">
      <c r="B280" s="47"/>
      <c r="U280" s="47"/>
    </row>
    <row r="281" spans="2:21" s="25" customFormat="1" ht="12.95" customHeight="1" x14ac:dyDescent="0.2">
      <c r="B281" s="47"/>
      <c r="U281" s="47"/>
    </row>
    <row r="282" spans="2:21" s="25" customFormat="1" ht="12.95" customHeight="1" x14ac:dyDescent="0.2">
      <c r="B282" s="47"/>
      <c r="U282" s="47"/>
    </row>
    <row r="283" spans="2:21" s="25" customFormat="1" ht="12.95" customHeight="1" x14ac:dyDescent="0.2">
      <c r="B283" s="47"/>
      <c r="U283" s="47"/>
    </row>
    <row r="284" spans="2:21" s="25" customFormat="1" ht="12.95" customHeight="1" x14ac:dyDescent="0.2">
      <c r="B284" s="47"/>
      <c r="U284" s="47"/>
    </row>
    <row r="285" spans="2:21" s="25" customFormat="1" ht="12.95" customHeight="1" x14ac:dyDescent="0.2">
      <c r="B285" s="47"/>
      <c r="U285" s="47"/>
    </row>
    <row r="286" spans="2:21" s="25" customFormat="1" ht="12.95" customHeight="1" x14ac:dyDescent="0.2">
      <c r="B286" s="47"/>
      <c r="U286" s="47"/>
    </row>
    <row r="287" spans="2:21" s="25" customFormat="1" ht="12.95" customHeight="1" x14ac:dyDescent="0.2">
      <c r="B287" s="47"/>
      <c r="U287" s="47"/>
    </row>
    <row r="288" spans="2:21" s="25" customFormat="1" ht="12.95" customHeight="1" x14ac:dyDescent="0.2">
      <c r="B288" s="47"/>
      <c r="U288" s="47"/>
    </row>
    <row r="289" spans="2:21" s="25" customFormat="1" ht="12.95" customHeight="1" x14ac:dyDescent="0.2">
      <c r="B289" s="47"/>
      <c r="U289" s="47"/>
    </row>
    <row r="290" spans="2:21" s="25" customFormat="1" ht="12.95" customHeight="1" x14ac:dyDescent="0.2">
      <c r="B290" s="47"/>
    </row>
    <row r="291" spans="2:21" s="25" customFormat="1" ht="12.95" customHeight="1" x14ac:dyDescent="0.2">
      <c r="B291" s="47"/>
    </row>
    <row r="292" spans="2:21" s="25" customFormat="1" ht="12.95" customHeight="1" x14ac:dyDescent="0.2">
      <c r="B292" s="47"/>
    </row>
    <row r="293" spans="2:21" s="25" customFormat="1" ht="12.95" customHeight="1" x14ac:dyDescent="0.2">
      <c r="B293" s="47"/>
    </row>
    <row r="294" spans="2:21" s="25" customFormat="1" ht="12.95" customHeight="1" x14ac:dyDescent="0.2">
      <c r="B294" s="47"/>
    </row>
    <row r="295" spans="2:21" s="25" customFormat="1" ht="12.95" customHeight="1" x14ac:dyDescent="0.2">
      <c r="B295" s="47"/>
    </row>
    <row r="296" spans="2:21" s="25" customFormat="1" ht="12.95" customHeight="1" x14ac:dyDescent="0.2">
      <c r="B296" s="47"/>
    </row>
    <row r="297" spans="2:21" s="25" customFormat="1" ht="12.95" customHeight="1" x14ac:dyDescent="0.2">
      <c r="B297" s="47"/>
    </row>
    <row r="298" spans="2:21" s="25" customFormat="1" ht="12.95" customHeight="1" x14ac:dyDescent="0.2">
      <c r="B298" s="47"/>
    </row>
    <row r="299" spans="2:21" s="25" customFormat="1" ht="12.95" customHeight="1" x14ac:dyDescent="0.2">
      <c r="B299" s="47"/>
    </row>
    <row r="300" spans="2:21" s="25" customFormat="1" ht="12.95" customHeight="1" x14ac:dyDescent="0.2">
      <c r="B300" s="47"/>
    </row>
    <row r="301" spans="2:21" s="25" customFormat="1" ht="12.95" customHeight="1" x14ac:dyDescent="0.2">
      <c r="B301" s="47"/>
    </row>
    <row r="302" spans="2:21" s="25" customFormat="1" ht="12.95" customHeight="1" x14ac:dyDescent="0.2">
      <c r="B302" s="47"/>
    </row>
    <row r="303" spans="2:21" s="25" customFormat="1" ht="12.95" customHeight="1" x14ac:dyDescent="0.2">
      <c r="B303" s="47"/>
    </row>
    <row r="304" spans="2:21" s="25" customFormat="1" ht="12.95" customHeight="1" x14ac:dyDescent="0.2">
      <c r="B304" s="47"/>
    </row>
    <row r="305" spans="2:2" s="25" customFormat="1" ht="12.95" customHeight="1" x14ac:dyDescent="0.2">
      <c r="B305" s="47"/>
    </row>
    <row r="306" spans="2:2" s="25" customFormat="1" ht="12.95" customHeight="1" x14ac:dyDescent="0.2">
      <c r="B306" s="47"/>
    </row>
    <row r="307" spans="2:2" s="25" customFormat="1" ht="12.95" customHeight="1" x14ac:dyDescent="0.2">
      <c r="B307" s="47"/>
    </row>
    <row r="308" spans="2:2" s="25" customFormat="1" ht="12.95" customHeight="1" x14ac:dyDescent="0.2">
      <c r="B308" s="47"/>
    </row>
    <row r="309" spans="2:2" s="25" customFormat="1" ht="12.95" customHeight="1" x14ac:dyDescent="0.2">
      <c r="B309" s="47"/>
    </row>
    <row r="310" spans="2:2" s="25" customFormat="1" ht="12.95" customHeight="1" x14ac:dyDescent="0.2">
      <c r="B310" s="47"/>
    </row>
    <row r="311" spans="2:2" s="25" customFormat="1" ht="12.95" customHeight="1" x14ac:dyDescent="0.2">
      <c r="B311" s="47"/>
    </row>
    <row r="312" spans="2:2" s="25" customFormat="1" ht="12.95" customHeight="1" x14ac:dyDescent="0.2">
      <c r="B312" s="47"/>
    </row>
    <row r="313" spans="2:2" s="25" customFormat="1" ht="12.95" customHeight="1" x14ac:dyDescent="0.2">
      <c r="B313" s="47"/>
    </row>
    <row r="314" spans="2:2" s="25" customFormat="1" ht="12.95" customHeight="1" x14ac:dyDescent="0.2">
      <c r="B314" s="47"/>
    </row>
    <row r="315" spans="2:2" s="25" customFormat="1" ht="12.95" customHeight="1" x14ac:dyDescent="0.2">
      <c r="B315" s="47"/>
    </row>
    <row r="316" spans="2:2" s="25" customFormat="1" ht="12.95" customHeight="1" x14ac:dyDescent="0.2">
      <c r="B316" s="47"/>
    </row>
    <row r="317" spans="2:2" s="25" customFormat="1" ht="12.95" customHeight="1" x14ac:dyDescent="0.2">
      <c r="B317" s="47"/>
    </row>
    <row r="318" spans="2:2" s="25" customFormat="1" ht="12.95" customHeight="1" x14ac:dyDescent="0.2">
      <c r="B318" s="47"/>
    </row>
    <row r="319" spans="2:2" s="25" customFormat="1" ht="12.95" customHeight="1" x14ac:dyDescent="0.2">
      <c r="B319" s="47"/>
    </row>
    <row r="320" spans="2:2" s="25" customFormat="1" ht="12.95" customHeight="1" x14ac:dyDescent="0.2">
      <c r="B320" s="47"/>
    </row>
    <row r="321" spans="2:2" s="25" customFormat="1" ht="12.95" customHeight="1" x14ac:dyDescent="0.2">
      <c r="B321" s="47"/>
    </row>
    <row r="322" spans="2:2" s="25" customFormat="1" ht="12.95" customHeight="1" x14ac:dyDescent="0.2">
      <c r="B322" s="47"/>
    </row>
    <row r="323" spans="2:2" s="25" customFormat="1" ht="12.95" customHeight="1" x14ac:dyDescent="0.2">
      <c r="B323" s="47"/>
    </row>
    <row r="324" spans="2:2" s="25" customFormat="1" ht="12.95" customHeight="1" x14ac:dyDescent="0.2">
      <c r="B324" s="47"/>
    </row>
    <row r="325" spans="2:2" s="25" customFormat="1" ht="12.95" customHeight="1" x14ac:dyDescent="0.2">
      <c r="B325" s="47"/>
    </row>
    <row r="326" spans="2:2" s="25" customFormat="1" ht="12.95" customHeight="1" x14ac:dyDescent="0.2">
      <c r="B326" s="47"/>
    </row>
    <row r="327" spans="2:2" s="25" customFormat="1" ht="12.95" customHeight="1" x14ac:dyDescent="0.2">
      <c r="B327" s="47"/>
    </row>
    <row r="328" spans="2:2" s="25" customFormat="1" ht="12.95" customHeight="1" x14ac:dyDescent="0.2">
      <c r="B328" s="47"/>
    </row>
    <row r="329" spans="2:2" s="25" customFormat="1" ht="12.95" customHeight="1" x14ac:dyDescent="0.2">
      <c r="B329" s="47"/>
    </row>
    <row r="330" spans="2:2" s="25" customFormat="1" ht="12.95" customHeight="1" x14ac:dyDescent="0.2">
      <c r="B330" s="47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</sheetData>
  <protectedRanges>
    <protectedRange sqref="A203:D205" name="Range1"/>
  </protectedRanges>
  <phoneticPr fontId="7" type="noConversion"/>
  <hyperlinks>
    <hyperlink ref="H64183" r:id="rId1" display="http://vsolj.cetus-net.org/bulletin.html" xr:uid="{00000000-0004-0000-0000-000000000000}"/>
    <hyperlink ref="H64176" r:id="rId2" display="https://www.aavso.org/ejaavso" xr:uid="{00000000-0004-0000-0000-000001000000}"/>
    <hyperlink ref="I64183" r:id="rId3" display="http://vsolj.cetus-net.org/bulletin.html" xr:uid="{00000000-0004-0000-0000-000002000000}"/>
    <hyperlink ref="AQ57834" r:id="rId4" display="http://cdsbib.u-strasbg.fr/cgi-bin/cdsbib?1990RMxAA..21..381G" xr:uid="{00000000-0004-0000-0000-000003000000}"/>
    <hyperlink ref="H64180" r:id="rId5" display="https://www.aavso.org/ejaavso" xr:uid="{00000000-0004-0000-0000-000004000000}"/>
    <hyperlink ref="AP5198" r:id="rId6" display="http://cdsbib.u-strasbg.fr/cgi-bin/cdsbib?1990RMxAA..21..381G" xr:uid="{00000000-0004-0000-0000-000005000000}"/>
    <hyperlink ref="AP5201" r:id="rId7" display="http://cdsbib.u-strasbg.fr/cgi-bin/cdsbib?1990RMxAA..21..381G" xr:uid="{00000000-0004-0000-0000-000006000000}"/>
    <hyperlink ref="AP5199" r:id="rId8" display="http://cdsbib.u-strasbg.fr/cgi-bin/cdsbib?1990RMxAA..21..381G" xr:uid="{00000000-0004-0000-0000-000007000000}"/>
    <hyperlink ref="AP5183" r:id="rId9" display="http://cdsbib.u-strasbg.fr/cgi-bin/cdsbib?1990RMxAA..21..381G" xr:uid="{00000000-0004-0000-0000-000008000000}"/>
    <hyperlink ref="AQ5412" r:id="rId10" display="http://cdsbib.u-strasbg.fr/cgi-bin/cdsbib?1990RMxAA..21..381G" xr:uid="{00000000-0004-0000-0000-000009000000}"/>
    <hyperlink ref="AQ5416" r:id="rId11" display="http://cdsbib.u-strasbg.fr/cgi-bin/cdsbib?1990RMxAA..21..381G" xr:uid="{00000000-0004-0000-0000-00000A000000}"/>
    <hyperlink ref="AQ65096" r:id="rId12" display="http://cdsbib.u-strasbg.fr/cgi-bin/cdsbib?1990RMxAA..21..381G" xr:uid="{00000000-0004-0000-0000-00000B000000}"/>
    <hyperlink ref="I2304" r:id="rId13" display="http://vsolj.cetus-net.org/bulletin.html" xr:uid="{00000000-0004-0000-0000-00000C000000}"/>
    <hyperlink ref="H2304" r:id="rId14" display="http://vsolj.cetus-net.org/bulletin.html" xr:uid="{00000000-0004-0000-0000-00000D000000}"/>
    <hyperlink ref="AQ221" r:id="rId15" display="http://cdsbib.u-strasbg.fr/cgi-bin/cdsbib?1990RMxAA..21..381G" xr:uid="{00000000-0004-0000-0000-00000E000000}"/>
    <hyperlink ref="AQ220" r:id="rId16" display="http://cdsbib.u-strasbg.fr/cgi-bin/cdsbib?1990RMxAA..21..381G" xr:uid="{00000000-0004-0000-0000-00000F000000}"/>
    <hyperlink ref="AP3474" r:id="rId17" display="http://cdsbib.u-strasbg.fr/cgi-bin/cdsbib?1990RMxAA..21..381G" xr:uid="{00000000-0004-0000-0000-000010000000}"/>
    <hyperlink ref="AP3492" r:id="rId18" display="http://cdsbib.u-strasbg.fr/cgi-bin/cdsbib?1990RMxAA..21..381G" xr:uid="{00000000-0004-0000-0000-000011000000}"/>
    <hyperlink ref="AP3493" r:id="rId19" display="http://cdsbib.u-strasbg.fr/cgi-bin/cdsbib?1990RMxAA..21..381G" xr:uid="{00000000-0004-0000-0000-000012000000}"/>
    <hyperlink ref="AP348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A0E0-5315-4CC5-A099-03CA7C6CEC4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8"/>
  <sheetViews>
    <sheetView topLeftCell="A130" workbookViewId="0">
      <selection activeCell="A44" sqref="A44:C180"/>
    </sheetView>
  </sheetViews>
  <sheetFormatPr defaultRowHeight="12.75" x14ac:dyDescent="0.2"/>
  <cols>
    <col min="1" max="1" width="19.7109375" style="3" customWidth="1"/>
    <col min="2" max="2" width="4.42578125" style="7" customWidth="1"/>
    <col min="3" max="3" width="12.7109375" style="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8" t="s">
        <v>71</v>
      </c>
      <c r="I1" s="9" t="s">
        <v>72</v>
      </c>
      <c r="J1" s="10" t="s">
        <v>73</v>
      </c>
    </row>
    <row r="2" spans="1:16" x14ac:dyDescent="0.2">
      <c r="I2" s="11" t="s">
        <v>74</v>
      </c>
      <c r="J2" s="12" t="s">
        <v>75</v>
      </c>
    </row>
    <row r="3" spans="1:16" x14ac:dyDescent="0.2">
      <c r="A3" s="13" t="s">
        <v>76</v>
      </c>
      <c r="I3" s="11" t="s">
        <v>77</v>
      </c>
      <c r="J3" s="12" t="s">
        <v>78</v>
      </c>
    </row>
    <row r="4" spans="1:16" x14ac:dyDescent="0.2">
      <c r="I4" s="11" t="s">
        <v>79</v>
      </c>
      <c r="J4" s="12" t="s">
        <v>78</v>
      </c>
    </row>
    <row r="5" spans="1:16" ht="13.5" thickBot="1" x14ac:dyDescent="0.25">
      <c r="I5" s="14" t="s">
        <v>80</v>
      </c>
      <c r="J5" s="15" t="s">
        <v>47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BBS 113 </v>
      </c>
      <c r="B11" s="2" t="str">
        <f t="shared" ref="B11:B42" si="1">IF(H11=INT(H11),"I","II")</f>
        <v>II</v>
      </c>
      <c r="C11" s="3">
        <f t="shared" ref="C11:C42" si="2">1*G11</f>
        <v>50304.457999999999</v>
      </c>
      <c r="D11" s="7" t="str">
        <f t="shared" ref="D11:D42" si="3">VLOOKUP(F11,I$1:J$5,2,FALSE)</f>
        <v>vis</v>
      </c>
      <c r="E11" s="16">
        <f>VLOOKUP(C11,'Active 1'!C$21:E$973,3,FALSE)</f>
        <v>5201.6240370141149</v>
      </c>
      <c r="F11" s="2" t="s">
        <v>80</v>
      </c>
      <c r="G11" s="7" t="str">
        <f t="shared" ref="G11:G42" si="4">MID(I11,3,LEN(I11)-3)</f>
        <v>50304.458</v>
      </c>
      <c r="H11" s="3">
        <f t="shared" ref="H11:H42" si="5">1*K11</f>
        <v>5201.5</v>
      </c>
      <c r="I11" s="17" t="s">
        <v>445</v>
      </c>
      <c r="J11" s="18" t="s">
        <v>446</v>
      </c>
      <c r="K11" s="17">
        <v>5201.5</v>
      </c>
      <c r="L11" s="17" t="s">
        <v>447</v>
      </c>
      <c r="M11" s="18" t="s">
        <v>354</v>
      </c>
      <c r="N11" s="18" t="s">
        <v>448</v>
      </c>
      <c r="O11" s="19" t="s">
        <v>449</v>
      </c>
      <c r="P11" s="19" t="s">
        <v>450</v>
      </c>
    </row>
    <row r="12" spans="1:16" ht="12.75" customHeight="1" thickBot="1" x14ac:dyDescent="0.25">
      <c r="A12" s="3" t="str">
        <f t="shared" si="0"/>
        <v>IBVS 5745 </v>
      </c>
      <c r="B12" s="2" t="str">
        <f t="shared" si="1"/>
        <v>I</v>
      </c>
      <c r="C12" s="3">
        <f t="shared" si="2"/>
        <v>50422.642699999997</v>
      </c>
      <c r="D12" s="7" t="str">
        <f t="shared" si="3"/>
        <v>vis</v>
      </c>
      <c r="E12" s="16">
        <f>VLOOKUP(C12,'Active 1'!C$21:E$973,3,FALSE)</f>
        <v>5239.0385257669459</v>
      </c>
      <c r="F12" s="2" t="s">
        <v>80</v>
      </c>
      <c r="G12" s="7" t="str">
        <f t="shared" si="4"/>
        <v>50422.6427</v>
      </c>
      <c r="H12" s="3">
        <f t="shared" si="5"/>
        <v>5239</v>
      </c>
      <c r="I12" s="17" t="s">
        <v>460</v>
      </c>
      <c r="J12" s="18" t="s">
        <v>461</v>
      </c>
      <c r="K12" s="17">
        <v>5239</v>
      </c>
      <c r="L12" s="17" t="s">
        <v>462</v>
      </c>
      <c r="M12" s="18" t="s">
        <v>354</v>
      </c>
      <c r="N12" s="18" t="s">
        <v>448</v>
      </c>
      <c r="O12" s="19" t="s">
        <v>463</v>
      </c>
      <c r="P12" s="20" t="s">
        <v>464</v>
      </c>
    </row>
    <row r="13" spans="1:16" ht="12.75" customHeight="1" thickBot="1" x14ac:dyDescent="0.25">
      <c r="A13" s="3" t="str">
        <f t="shared" si="0"/>
        <v>IBVS 5595 </v>
      </c>
      <c r="B13" s="2" t="str">
        <f t="shared" si="1"/>
        <v>II</v>
      </c>
      <c r="C13" s="3">
        <f t="shared" si="2"/>
        <v>50686.674500000001</v>
      </c>
      <c r="D13" s="7" t="str">
        <f t="shared" si="3"/>
        <v>vis</v>
      </c>
      <c r="E13" s="16">
        <f>VLOOKUP(C13,'Active 1'!C$21:E$973,3,FALSE)</f>
        <v>5322.6247667227544</v>
      </c>
      <c r="F13" s="2" t="s">
        <v>80</v>
      </c>
      <c r="G13" s="7" t="str">
        <f t="shared" si="4"/>
        <v>50686.6745</v>
      </c>
      <c r="H13" s="3">
        <f t="shared" si="5"/>
        <v>5322.5</v>
      </c>
      <c r="I13" s="17" t="s">
        <v>465</v>
      </c>
      <c r="J13" s="18" t="s">
        <v>466</v>
      </c>
      <c r="K13" s="17">
        <v>5322.5</v>
      </c>
      <c r="L13" s="17" t="s">
        <v>467</v>
      </c>
      <c r="M13" s="18" t="s">
        <v>354</v>
      </c>
      <c r="N13" s="18" t="s">
        <v>448</v>
      </c>
      <c r="O13" s="19" t="s">
        <v>468</v>
      </c>
      <c r="P13" s="20" t="s">
        <v>469</v>
      </c>
    </row>
    <row r="14" spans="1:16" ht="12.75" customHeight="1" thickBot="1" x14ac:dyDescent="0.25">
      <c r="A14" s="3" t="str">
        <f t="shared" si="0"/>
        <v>IBVS 5745 </v>
      </c>
      <c r="B14" s="2" t="str">
        <f t="shared" si="1"/>
        <v>II</v>
      </c>
      <c r="C14" s="3">
        <f t="shared" si="2"/>
        <v>50686.674500000001</v>
      </c>
      <c r="D14" s="7" t="str">
        <f t="shared" si="3"/>
        <v>vis</v>
      </c>
      <c r="E14" s="16">
        <f>VLOOKUP(C14,'Active 1'!C$21:E$973,3,FALSE)</f>
        <v>5322.6247667227544</v>
      </c>
      <c r="F14" s="2" t="s">
        <v>80</v>
      </c>
      <c r="G14" s="7" t="str">
        <f t="shared" si="4"/>
        <v>50686.6745</v>
      </c>
      <c r="H14" s="3">
        <f t="shared" si="5"/>
        <v>5322.5</v>
      </c>
      <c r="I14" s="17" t="s">
        <v>465</v>
      </c>
      <c r="J14" s="18" t="s">
        <v>466</v>
      </c>
      <c r="K14" s="17">
        <v>5322.5</v>
      </c>
      <c r="L14" s="17" t="s">
        <v>467</v>
      </c>
      <c r="M14" s="18" t="s">
        <v>354</v>
      </c>
      <c r="N14" s="18" t="s">
        <v>448</v>
      </c>
      <c r="O14" s="19" t="s">
        <v>463</v>
      </c>
      <c r="P14" s="20" t="s">
        <v>464</v>
      </c>
    </row>
    <row r="15" spans="1:16" ht="12.75" customHeight="1" thickBot="1" x14ac:dyDescent="0.25">
      <c r="A15" s="3" t="str">
        <f t="shared" si="0"/>
        <v>IBVS 5595 </v>
      </c>
      <c r="B15" s="2" t="str">
        <f t="shared" si="1"/>
        <v>II</v>
      </c>
      <c r="C15" s="3">
        <f t="shared" si="2"/>
        <v>50705.630400000002</v>
      </c>
      <c r="D15" s="7" t="str">
        <f t="shared" si="3"/>
        <v>vis</v>
      </c>
      <c r="E15" s="16">
        <f>VLOOKUP(C15,'Active 1'!C$21:E$973,3,FALSE)</f>
        <v>5328.6257576069365</v>
      </c>
      <c r="F15" s="2" t="s">
        <v>80</v>
      </c>
      <c r="G15" s="7" t="str">
        <f t="shared" si="4"/>
        <v>50705.6304</v>
      </c>
      <c r="H15" s="3">
        <f t="shared" si="5"/>
        <v>5328.5</v>
      </c>
      <c r="I15" s="17" t="s">
        <v>470</v>
      </c>
      <c r="J15" s="18" t="s">
        <v>471</v>
      </c>
      <c r="K15" s="17">
        <v>5328.5</v>
      </c>
      <c r="L15" s="17" t="s">
        <v>472</v>
      </c>
      <c r="M15" s="18" t="s">
        <v>354</v>
      </c>
      <c r="N15" s="18" t="s">
        <v>448</v>
      </c>
      <c r="O15" s="19" t="s">
        <v>468</v>
      </c>
      <c r="P15" s="20" t="s">
        <v>469</v>
      </c>
    </row>
    <row r="16" spans="1:16" ht="12.75" customHeight="1" thickBot="1" x14ac:dyDescent="0.25">
      <c r="A16" s="3" t="str">
        <f t="shared" si="0"/>
        <v>IBVS 5745 </v>
      </c>
      <c r="B16" s="2" t="str">
        <f t="shared" si="1"/>
        <v>I</v>
      </c>
      <c r="C16" s="3">
        <f t="shared" si="2"/>
        <v>50722.728600000002</v>
      </c>
      <c r="D16" s="7" t="str">
        <f t="shared" si="3"/>
        <v>vis</v>
      </c>
      <c r="E16" s="16">
        <f>VLOOKUP(C16,'Active 1'!C$21:E$973,3,FALSE)</f>
        <v>5334.0386444831038</v>
      </c>
      <c r="F16" s="2" t="s">
        <v>80</v>
      </c>
      <c r="G16" s="7" t="str">
        <f t="shared" si="4"/>
        <v>50722.7286</v>
      </c>
      <c r="H16" s="3">
        <f t="shared" si="5"/>
        <v>5334</v>
      </c>
      <c r="I16" s="17" t="s">
        <v>473</v>
      </c>
      <c r="J16" s="18" t="s">
        <v>474</v>
      </c>
      <c r="K16" s="17">
        <v>5334</v>
      </c>
      <c r="L16" s="17" t="s">
        <v>475</v>
      </c>
      <c r="M16" s="18" t="s">
        <v>354</v>
      </c>
      <c r="N16" s="18" t="s">
        <v>448</v>
      </c>
      <c r="O16" s="19" t="s">
        <v>463</v>
      </c>
      <c r="P16" s="20" t="s">
        <v>464</v>
      </c>
    </row>
    <row r="17" spans="1:16" ht="12.75" customHeight="1" thickBot="1" x14ac:dyDescent="0.25">
      <c r="A17" s="3" t="str">
        <f t="shared" si="0"/>
        <v> BBS 116 </v>
      </c>
      <c r="B17" s="2" t="str">
        <f t="shared" si="1"/>
        <v>I</v>
      </c>
      <c r="C17" s="3">
        <f t="shared" si="2"/>
        <v>50754.317900000002</v>
      </c>
      <c r="D17" s="7" t="str">
        <f t="shared" si="3"/>
        <v>vis</v>
      </c>
      <c r="E17" s="16">
        <f>VLOOKUP(C17,'Active 1'!C$21:E$973,3,FALSE)</f>
        <v>5344.0390718612653</v>
      </c>
      <c r="F17" s="2" t="s">
        <v>80</v>
      </c>
      <c r="G17" s="7" t="str">
        <f t="shared" si="4"/>
        <v>50754.3179</v>
      </c>
      <c r="H17" s="3">
        <f t="shared" si="5"/>
        <v>5344</v>
      </c>
      <c r="I17" s="17" t="s">
        <v>476</v>
      </c>
      <c r="J17" s="18" t="s">
        <v>477</v>
      </c>
      <c r="K17" s="17">
        <v>5344</v>
      </c>
      <c r="L17" s="17" t="s">
        <v>478</v>
      </c>
      <c r="M17" s="18" t="s">
        <v>354</v>
      </c>
      <c r="N17" s="18" t="s">
        <v>448</v>
      </c>
      <c r="O17" s="19" t="s">
        <v>479</v>
      </c>
      <c r="P17" s="19" t="s">
        <v>480</v>
      </c>
    </row>
    <row r="18" spans="1:16" ht="12.75" customHeight="1" thickBot="1" x14ac:dyDescent="0.25">
      <c r="A18" s="3" t="str">
        <f t="shared" si="0"/>
        <v> BBS 116 </v>
      </c>
      <c r="B18" s="2" t="str">
        <f t="shared" si="1"/>
        <v>I</v>
      </c>
      <c r="C18" s="3">
        <f t="shared" si="2"/>
        <v>50754.318500000001</v>
      </c>
      <c r="D18" s="7" t="str">
        <f t="shared" si="3"/>
        <v>vis</v>
      </c>
      <c r="E18" s="16">
        <f>VLOOKUP(C18,'Active 1'!C$21:E$973,3,FALSE)</f>
        <v>5344.0392618071146</v>
      </c>
      <c r="F18" s="2" t="s">
        <v>80</v>
      </c>
      <c r="G18" s="7" t="str">
        <f t="shared" si="4"/>
        <v>50754.3185</v>
      </c>
      <c r="H18" s="3">
        <f t="shared" si="5"/>
        <v>5344</v>
      </c>
      <c r="I18" s="17" t="s">
        <v>481</v>
      </c>
      <c r="J18" s="18" t="s">
        <v>482</v>
      </c>
      <c r="K18" s="17">
        <v>5344</v>
      </c>
      <c r="L18" s="17" t="s">
        <v>483</v>
      </c>
      <c r="M18" s="18" t="s">
        <v>354</v>
      </c>
      <c r="N18" s="18" t="s">
        <v>448</v>
      </c>
      <c r="O18" s="19" t="s">
        <v>449</v>
      </c>
      <c r="P18" s="19" t="s">
        <v>480</v>
      </c>
    </row>
    <row r="19" spans="1:16" ht="12.75" customHeight="1" thickBot="1" x14ac:dyDescent="0.25">
      <c r="A19" s="3" t="str">
        <f t="shared" si="0"/>
        <v>BAVM 152 </v>
      </c>
      <c r="B19" s="2" t="str">
        <f t="shared" si="1"/>
        <v>I</v>
      </c>
      <c r="C19" s="3">
        <f t="shared" si="2"/>
        <v>52150.516199999998</v>
      </c>
      <c r="D19" s="7" t="str">
        <f t="shared" si="3"/>
        <v>vis</v>
      </c>
      <c r="E19" s="16">
        <f>VLOOKUP(C19,'Active 1'!C$21:E$973,3,FALSE)</f>
        <v>5786.0425257099623</v>
      </c>
      <c r="F19" s="2" t="s">
        <v>80</v>
      </c>
      <c r="G19" s="7" t="str">
        <f t="shared" si="4"/>
        <v>52150.5162</v>
      </c>
      <c r="H19" s="3">
        <f t="shared" si="5"/>
        <v>5786</v>
      </c>
      <c r="I19" s="17" t="s">
        <v>512</v>
      </c>
      <c r="J19" s="18" t="s">
        <v>513</v>
      </c>
      <c r="K19" s="17">
        <v>5786</v>
      </c>
      <c r="L19" s="17" t="s">
        <v>514</v>
      </c>
      <c r="M19" s="18" t="s">
        <v>354</v>
      </c>
      <c r="N19" s="18" t="s">
        <v>515</v>
      </c>
      <c r="O19" s="19" t="s">
        <v>516</v>
      </c>
      <c r="P19" s="20" t="s">
        <v>517</v>
      </c>
    </row>
    <row r="20" spans="1:16" ht="12.75" customHeight="1" thickBot="1" x14ac:dyDescent="0.25">
      <c r="A20" s="3" t="str">
        <f t="shared" si="0"/>
        <v>IBVS 5595 </v>
      </c>
      <c r="B20" s="2" t="str">
        <f t="shared" si="1"/>
        <v>I</v>
      </c>
      <c r="C20" s="3">
        <f t="shared" si="2"/>
        <v>52592.751400000001</v>
      </c>
      <c r="D20" s="7" t="str">
        <f t="shared" si="3"/>
        <v>vis</v>
      </c>
      <c r="E20" s="16">
        <f>VLOOKUP(C20,'Active 1'!C$21:E$973,3,FALSE)</f>
        <v>5926.0437603579858</v>
      </c>
      <c r="F20" s="2" t="s">
        <v>80</v>
      </c>
      <c r="G20" s="7" t="str">
        <f t="shared" si="4"/>
        <v>52592.7514</v>
      </c>
      <c r="H20" s="3">
        <f t="shared" si="5"/>
        <v>5926</v>
      </c>
      <c r="I20" s="17" t="s">
        <v>522</v>
      </c>
      <c r="J20" s="18" t="s">
        <v>523</v>
      </c>
      <c r="K20" s="17" t="s">
        <v>524</v>
      </c>
      <c r="L20" s="17" t="s">
        <v>525</v>
      </c>
      <c r="M20" s="18" t="s">
        <v>354</v>
      </c>
      <c r="N20" s="18" t="s">
        <v>448</v>
      </c>
      <c r="O20" s="19" t="s">
        <v>468</v>
      </c>
      <c r="P20" s="20" t="s">
        <v>469</v>
      </c>
    </row>
    <row r="21" spans="1:16" ht="12.75" customHeight="1" thickBot="1" x14ac:dyDescent="0.25">
      <c r="A21" s="3" t="str">
        <f t="shared" si="0"/>
        <v>BAVM 172 </v>
      </c>
      <c r="B21" s="2" t="str">
        <f t="shared" si="1"/>
        <v>I</v>
      </c>
      <c r="C21" s="3">
        <f t="shared" si="2"/>
        <v>52981.285400000001</v>
      </c>
      <c r="D21" s="7" t="str">
        <f t="shared" si="3"/>
        <v>vis</v>
      </c>
      <c r="E21" s="16">
        <f>VLOOKUP(C21,'Active 1'!C$21:E$973,3,FALSE)</f>
        <v>6049.0444615747474</v>
      </c>
      <c r="F21" s="2" t="s">
        <v>80</v>
      </c>
      <c r="G21" s="7" t="str">
        <f t="shared" si="4"/>
        <v>52981.2854</v>
      </c>
      <c r="H21" s="3">
        <f t="shared" si="5"/>
        <v>6049</v>
      </c>
      <c r="I21" s="17" t="s">
        <v>526</v>
      </c>
      <c r="J21" s="18" t="s">
        <v>527</v>
      </c>
      <c r="K21" s="17" t="s">
        <v>528</v>
      </c>
      <c r="L21" s="17" t="s">
        <v>529</v>
      </c>
      <c r="M21" s="18" t="s">
        <v>354</v>
      </c>
      <c r="N21" s="18" t="s">
        <v>521</v>
      </c>
      <c r="O21" s="19" t="s">
        <v>516</v>
      </c>
      <c r="P21" s="20" t="s">
        <v>530</v>
      </c>
    </row>
    <row r="22" spans="1:16" ht="12.75" customHeight="1" thickBot="1" x14ac:dyDescent="0.25">
      <c r="A22" s="3" t="str">
        <f t="shared" si="0"/>
        <v>IBVS 5595 </v>
      </c>
      <c r="B22" s="2" t="str">
        <f t="shared" si="1"/>
        <v>I</v>
      </c>
      <c r="C22" s="3">
        <f t="shared" si="2"/>
        <v>53025.509700000002</v>
      </c>
      <c r="D22" s="7" t="str">
        <f t="shared" si="3"/>
        <v>vis</v>
      </c>
      <c r="E22" s="16">
        <f>VLOOKUP(C22,'Active 1'!C$21:E$973,3,FALSE)</f>
        <v>6063.0448319691541</v>
      </c>
      <c r="F22" s="2" t="s">
        <v>80</v>
      </c>
      <c r="G22" s="7" t="str">
        <f t="shared" si="4"/>
        <v>53025.5097</v>
      </c>
      <c r="H22" s="3">
        <f t="shared" si="5"/>
        <v>6063</v>
      </c>
      <c r="I22" s="17" t="s">
        <v>531</v>
      </c>
      <c r="J22" s="18" t="s">
        <v>532</v>
      </c>
      <c r="K22" s="17" t="s">
        <v>533</v>
      </c>
      <c r="L22" s="17" t="s">
        <v>534</v>
      </c>
      <c r="M22" s="18" t="s">
        <v>354</v>
      </c>
      <c r="N22" s="18" t="s">
        <v>448</v>
      </c>
      <c r="O22" s="19" t="s">
        <v>468</v>
      </c>
      <c r="P22" s="20" t="s">
        <v>469</v>
      </c>
    </row>
    <row r="23" spans="1:16" ht="12.75" customHeight="1" thickBot="1" x14ac:dyDescent="0.25">
      <c r="A23" s="3" t="str">
        <f t="shared" si="0"/>
        <v>IBVS 5745 </v>
      </c>
      <c r="B23" s="2" t="str">
        <f t="shared" si="1"/>
        <v>I</v>
      </c>
      <c r="C23" s="3">
        <f t="shared" si="2"/>
        <v>53025.509700000002</v>
      </c>
      <c r="D23" s="7" t="str">
        <f t="shared" si="3"/>
        <v>vis</v>
      </c>
      <c r="E23" s="16">
        <f>VLOOKUP(C23,'Active 1'!C$21:E$973,3,FALSE)</f>
        <v>6063.0448319691541</v>
      </c>
      <c r="F23" s="2" t="s">
        <v>80</v>
      </c>
      <c r="G23" s="7" t="str">
        <f t="shared" si="4"/>
        <v>53025.5097</v>
      </c>
      <c r="H23" s="3">
        <f t="shared" si="5"/>
        <v>6063</v>
      </c>
      <c r="I23" s="17" t="s">
        <v>531</v>
      </c>
      <c r="J23" s="18" t="s">
        <v>532</v>
      </c>
      <c r="K23" s="17" t="s">
        <v>533</v>
      </c>
      <c r="L23" s="17" t="s">
        <v>534</v>
      </c>
      <c r="M23" s="18" t="s">
        <v>354</v>
      </c>
      <c r="N23" s="18" t="s">
        <v>448</v>
      </c>
      <c r="O23" s="19" t="s">
        <v>463</v>
      </c>
      <c r="P23" s="20" t="s">
        <v>464</v>
      </c>
    </row>
    <row r="24" spans="1:16" ht="12.75" customHeight="1" thickBot="1" x14ac:dyDescent="0.25">
      <c r="A24" s="3" t="str">
        <f t="shared" si="0"/>
        <v>BAVM 173 </v>
      </c>
      <c r="B24" s="2" t="str">
        <f t="shared" si="1"/>
        <v>I</v>
      </c>
      <c r="C24" s="3">
        <f t="shared" si="2"/>
        <v>53262.421499999997</v>
      </c>
      <c r="D24" s="7" t="str">
        <f t="shared" si="3"/>
        <v>vis</v>
      </c>
      <c r="E24" s="16">
        <f>VLOOKUP(C24,'Active 1'!C$21:E$973,3,FALSE)</f>
        <v>6138.0455205228573</v>
      </c>
      <c r="F24" s="2" t="s">
        <v>80</v>
      </c>
      <c r="G24" s="7" t="str">
        <f t="shared" si="4"/>
        <v>53262.4215</v>
      </c>
      <c r="H24" s="3">
        <f t="shared" si="5"/>
        <v>6138</v>
      </c>
      <c r="I24" s="17" t="s">
        <v>541</v>
      </c>
      <c r="J24" s="18" t="s">
        <v>542</v>
      </c>
      <c r="K24" s="17" t="s">
        <v>543</v>
      </c>
      <c r="L24" s="17" t="s">
        <v>544</v>
      </c>
      <c r="M24" s="18" t="s">
        <v>354</v>
      </c>
      <c r="N24" s="18" t="s">
        <v>521</v>
      </c>
      <c r="O24" s="19" t="s">
        <v>516</v>
      </c>
      <c r="P24" s="20" t="s">
        <v>545</v>
      </c>
    </row>
    <row r="25" spans="1:16" ht="12.75" customHeight="1" thickBot="1" x14ac:dyDescent="0.25">
      <c r="A25" s="3" t="str">
        <f t="shared" si="0"/>
        <v>BAVM 173 </v>
      </c>
      <c r="B25" s="2" t="str">
        <f t="shared" si="1"/>
        <v>I</v>
      </c>
      <c r="C25" s="3">
        <f t="shared" si="2"/>
        <v>53303.487800000003</v>
      </c>
      <c r="D25" s="7" t="str">
        <f t="shared" si="3"/>
        <v>vis</v>
      </c>
      <c r="E25" s="16">
        <f>VLOOKUP(C25,'Active 1'!C$21:E$973,3,FALSE)</f>
        <v>6151.0461425955164</v>
      </c>
      <c r="F25" s="2" t="s">
        <v>80</v>
      </c>
      <c r="G25" s="7" t="str">
        <f t="shared" si="4"/>
        <v>53303.4878</v>
      </c>
      <c r="H25" s="3">
        <f t="shared" si="5"/>
        <v>6151</v>
      </c>
      <c r="I25" s="17" t="s">
        <v>546</v>
      </c>
      <c r="J25" s="18" t="s">
        <v>547</v>
      </c>
      <c r="K25" s="17" t="s">
        <v>548</v>
      </c>
      <c r="L25" s="17" t="s">
        <v>549</v>
      </c>
      <c r="M25" s="18" t="s">
        <v>354</v>
      </c>
      <c r="N25" s="18" t="s">
        <v>521</v>
      </c>
      <c r="O25" s="19" t="s">
        <v>516</v>
      </c>
      <c r="P25" s="20" t="s">
        <v>545</v>
      </c>
    </row>
    <row r="26" spans="1:16" ht="12.75" customHeight="1" thickBot="1" x14ac:dyDescent="0.25">
      <c r="A26" s="3" t="str">
        <f t="shared" si="0"/>
        <v>OEJV 0074 </v>
      </c>
      <c r="B26" s="2" t="str">
        <f t="shared" si="1"/>
        <v>I</v>
      </c>
      <c r="C26" s="3">
        <f t="shared" si="2"/>
        <v>53622.527199999997</v>
      </c>
      <c r="D26" s="7" t="str">
        <f t="shared" si="3"/>
        <v>vis</v>
      </c>
      <c r="E26" s="16">
        <f>VLOOKUP(C26,'Active 1'!C$21:E$973,3,FALSE)</f>
        <v>6252.0464924124544</v>
      </c>
      <c r="F26" s="2" t="s">
        <v>80</v>
      </c>
      <c r="G26" s="7" t="str">
        <f t="shared" si="4"/>
        <v>53622.52720</v>
      </c>
      <c r="H26" s="3">
        <f t="shared" si="5"/>
        <v>6252</v>
      </c>
      <c r="I26" s="17" t="s">
        <v>550</v>
      </c>
      <c r="J26" s="18" t="s">
        <v>551</v>
      </c>
      <c r="K26" s="17" t="s">
        <v>552</v>
      </c>
      <c r="L26" s="17" t="s">
        <v>553</v>
      </c>
      <c r="M26" s="18" t="s">
        <v>539</v>
      </c>
      <c r="N26" s="18" t="s">
        <v>441</v>
      </c>
      <c r="O26" s="19" t="s">
        <v>554</v>
      </c>
      <c r="P26" s="20" t="s">
        <v>511</v>
      </c>
    </row>
    <row r="27" spans="1:16" ht="12.75" customHeight="1" thickBot="1" x14ac:dyDescent="0.25">
      <c r="A27" s="3" t="str">
        <f t="shared" si="0"/>
        <v> BBS 133 (=IBVS 5781) </v>
      </c>
      <c r="B27" s="2" t="str">
        <f t="shared" si="1"/>
        <v>I</v>
      </c>
      <c r="C27" s="3">
        <f t="shared" si="2"/>
        <v>53941.567000000003</v>
      </c>
      <c r="D27" s="7" t="str">
        <f t="shared" si="3"/>
        <v>vis</v>
      </c>
      <c r="E27" s="16">
        <f>VLOOKUP(C27,'Active 1'!C$21:E$973,3,FALSE)</f>
        <v>6353.0469688599624</v>
      </c>
      <c r="F27" s="2" t="s">
        <v>80</v>
      </c>
      <c r="G27" s="7" t="str">
        <f t="shared" si="4"/>
        <v>53941.567</v>
      </c>
      <c r="H27" s="3">
        <f t="shared" si="5"/>
        <v>6353</v>
      </c>
      <c r="I27" s="17" t="s">
        <v>555</v>
      </c>
      <c r="J27" s="18" t="s">
        <v>556</v>
      </c>
      <c r="K27" s="17" t="s">
        <v>557</v>
      </c>
      <c r="L27" s="17" t="s">
        <v>558</v>
      </c>
      <c r="M27" s="18" t="s">
        <v>539</v>
      </c>
      <c r="N27" s="18" t="s">
        <v>80</v>
      </c>
      <c r="O27" s="19" t="s">
        <v>449</v>
      </c>
      <c r="P27" s="19" t="s">
        <v>559</v>
      </c>
    </row>
    <row r="28" spans="1:16" ht="12.75" customHeight="1" thickBot="1" x14ac:dyDescent="0.25">
      <c r="A28" s="3" t="str">
        <f t="shared" si="0"/>
        <v> BBS 133 (=IBVS 5781) </v>
      </c>
      <c r="B28" s="2" t="str">
        <f t="shared" si="1"/>
        <v>II</v>
      </c>
      <c r="C28" s="3">
        <f t="shared" si="2"/>
        <v>53946.477500000001</v>
      </c>
      <c r="D28" s="7" t="str">
        <f t="shared" si="3"/>
        <v>vis</v>
      </c>
      <c r="E28" s="16">
        <f>VLOOKUP(C28,'Active 1'!C$21:E$973,3,FALSE)</f>
        <v>6354.6015173507631</v>
      </c>
      <c r="F28" s="2" t="s">
        <v>80</v>
      </c>
      <c r="G28" s="7" t="str">
        <f t="shared" si="4"/>
        <v>53946.4775</v>
      </c>
      <c r="H28" s="3">
        <f t="shared" si="5"/>
        <v>6354.5</v>
      </c>
      <c r="I28" s="17" t="s">
        <v>560</v>
      </c>
      <c r="J28" s="18" t="s">
        <v>561</v>
      </c>
      <c r="K28" s="17" t="s">
        <v>562</v>
      </c>
      <c r="L28" s="17" t="s">
        <v>563</v>
      </c>
      <c r="M28" s="18" t="s">
        <v>539</v>
      </c>
      <c r="N28" s="18" t="s">
        <v>80</v>
      </c>
      <c r="O28" s="19" t="s">
        <v>449</v>
      </c>
      <c r="P28" s="19" t="s">
        <v>559</v>
      </c>
    </row>
    <row r="29" spans="1:16" ht="12.75" customHeight="1" thickBot="1" x14ac:dyDescent="0.25">
      <c r="A29" s="3" t="str">
        <f t="shared" si="0"/>
        <v> BBS 133 (=IBVS 5781) </v>
      </c>
      <c r="B29" s="2" t="str">
        <f t="shared" si="1"/>
        <v>I</v>
      </c>
      <c r="C29" s="3">
        <f t="shared" si="2"/>
        <v>54096.350100000003</v>
      </c>
      <c r="D29" s="7" t="str">
        <f t="shared" si="3"/>
        <v>vis</v>
      </c>
      <c r="E29" s="16">
        <f>VLOOKUP(C29,'Active 1'!C$21:E$973,3,FALSE)</f>
        <v>6402.0476479163754</v>
      </c>
      <c r="F29" s="2" t="s">
        <v>80</v>
      </c>
      <c r="G29" s="7" t="str">
        <f t="shared" si="4"/>
        <v>54096.3501</v>
      </c>
      <c r="H29" s="3">
        <f t="shared" si="5"/>
        <v>6402</v>
      </c>
      <c r="I29" s="17" t="s">
        <v>564</v>
      </c>
      <c r="J29" s="18" t="s">
        <v>565</v>
      </c>
      <c r="K29" s="17" t="s">
        <v>566</v>
      </c>
      <c r="L29" s="17" t="s">
        <v>567</v>
      </c>
      <c r="M29" s="18" t="s">
        <v>539</v>
      </c>
      <c r="N29" s="18" t="s">
        <v>80</v>
      </c>
      <c r="O29" s="19" t="s">
        <v>449</v>
      </c>
      <c r="P29" s="19" t="s">
        <v>559</v>
      </c>
    </row>
    <row r="30" spans="1:16" ht="12.75" customHeight="1" thickBot="1" x14ac:dyDescent="0.25">
      <c r="A30" s="3" t="str">
        <f t="shared" si="0"/>
        <v>BAVM 214 </v>
      </c>
      <c r="B30" s="2" t="str">
        <f t="shared" si="1"/>
        <v>II</v>
      </c>
      <c r="C30" s="3">
        <f t="shared" si="2"/>
        <v>55358.418799999999</v>
      </c>
      <c r="D30" s="7" t="str">
        <f t="shared" si="3"/>
        <v>vis</v>
      </c>
      <c r="E30" s="16">
        <f>VLOOKUP(C30,'Active 1'!C$21:E$973,3,FALSE)</f>
        <v>6801.5888337166552</v>
      </c>
      <c r="F30" s="2" t="s">
        <v>80</v>
      </c>
      <c r="G30" s="7" t="str">
        <f t="shared" si="4"/>
        <v>55358.4188</v>
      </c>
      <c r="H30" s="3">
        <f t="shared" si="5"/>
        <v>6801.5</v>
      </c>
      <c r="I30" s="17" t="s">
        <v>582</v>
      </c>
      <c r="J30" s="18" t="s">
        <v>583</v>
      </c>
      <c r="K30" s="17" t="s">
        <v>584</v>
      </c>
      <c r="L30" s="17" t="s">
        <v>585</v>
      </c>
      <c r="M30" s="18" t="s">
        <v>539</v>
      </c>
      <c r="N30" s="18" t="s">
        <v>521</v>
      </c>
      <c r="O30" s="19" t="s">
        <v>516</v>
      </c>
      <c r="P30" s="20" t="s">
        <v>586</v>
      </c>
    </row>
    <row r="31" spans="1:16" ht="12.75" customHeight="1" thickBot="1" x14ac:dyDescent="0.25">
      <c r="A31" s="3" t="str">
        <f t="shared" si="0"/>
        <v>BAVM 215 </v>
      </c>
      <c r="B31" s="2" t="str">
        <f t="shared" si="1"/>
        <v>I</v>
      </c>
      <c r="C31" s="3">
        <f t="shared" si="2"/>
        <v>55451.484799999998</v>
      </c>
      <c r="D31" s="7" t="str">
        <f t="shared" si="3"/>
        <v>vis</v>
      </c>
      <c r="E31" s="16">
        <f>VLOOKUP(C31,'Active 1'!C$21:E$973,3,FALSE)</f>
        <v>6831.0513344487381</v>
      </c>
      <c r="F31" s="2" t="s">
        <v>80</v>
      </c>
      <c r="G31" s="7" t="str">
        <f t="shared" si="4"/>
        <v>55451.4848</v>
      </c>
      <c r="H31" s="3">
        <f t="shared" si="5"/>
        <v>6831</v>
      </c>
      <c r="I31" s="17" t="s">
        <v>587</v>
      </c>
      <c r="J31" s="18" t="s">
        <v>588</v>
      </c>
      <c r="K31" s="17" t="s">
        <v>589</v>
      </c>
      <c r="L31" s="17" t="s">
        <v>590</v>
      </c>
      <c r="M31" s="18" t="s">
        <v>539</v>
      </c>
      <c r="N31" s="18" t="s">
        <v>521</v>
      </c>
      <c r="O31" s="19" t="s">
        <v>516</v>
      </c>
      <c r="P31" s="20" t="s">
        <v>591</v>
      </c>
    </row>
    <row r="32" spans="1:16" ht="12.75" customHeight="1" thickBot="1" x14ac:dyDescent="0.25">
      <c r="A32" s="3" t="str">
        <f t="shared" si="0"/>
        <v>BAVM 220 </v>
      </c>
      <c r="B32" s="2" t="str">
        <f t="shared" si="1"/>
        <v>II</v>
      </c>
      <c r="C32" s="3">
        <f t="shared" si="2"/>
        <v>55775.374900000003</v>
      </c>
      <c r="D32" s="7" t="str">
        <f t="shared" si="3"/>
        <v>vis</v>
      </c>
      <c r="E32" s="16">
        <f>VLOOKUP(C32,'Active 1'!C$21:E$973,3,FALSE)</f>
        <v>6933.587301486803</v>
      </c>
      <c r="F32" s="2" t="s">
        <v>80</v>
      </c>
      <c r="G32" s="7" t="str">
        <f t="shared" si="4"/>
        <v>55775.3749</v>
      </c>
      <c r="H32" s="3">
        <f t="shared" si="5"/>
        <v>6933.5</v>
      </c>
      <c r="I32" s="17" t="s">
        <v>604</v>
      </c>
      <c r="J32" s="18" t="s">
        <v>605</v>
      </c>
      <c r="K32" s="17" t="s">
        <v>606</v>
      </c>
      <c r="L32" s="17" t="s">
        <v>607</v>
      </c>
      <c r="M32" s="18" t="s">
        <v>539</v>
      </c>
      <c r="N32" s="18" t="e">
        <f>-#NAME?</f>
        <v>#NAME?</v>
      </c>
      <c r="O32" s="19" t="s">
        <v>516</v>
      </c>
      <c r="P32" s="20" t="s">
        <v>608</v>
      </c>
    </row>
    <row r="33" spans="1:16" ht="12.75" customHeight="1" thickBot="1" x14ac:dyDescent="0.25">
      <c r="A33" s="3" t="str">
        <f t="shared" si="0"/>
        <v>OEJV 0160 </v>
      </c>
      <c r="B33" s="2" t="str">
        <f t="shared" si="1"/>
        <v>I</v>
      </c>
      <c r="C33" s="3">
        <f t="shared" si="2"/>
        <v>55830.542500000003</v>
      </c>
      <c r="D33" s="7" t="str">
        <f t="shared" si="3"/>
        <v>vis</v>
      </c>
      <c r="E33" s="16">
        <f>VLOOKUP(C33,'Active 1'!C$21:E$973,3,FALSE)</f>
        <v>6951.0520625744966</v>
      </c>
      <c r="F33" s="2" t="s">
        <v>80</v>
      </c>
      <c r="G33" s="7" t="str">
        <f t="shared" si="4"/>
        <v>55830.5425</v>
      </c>
      <c r="H33" s="3">
        <f t="shared" si="5"/>
        <v>6951</v>
      </c>
      <c r="I33" s="17" t="s">
        <v>609</v>
      </c>
      <c r="J33" s="18" t="s">
        <v>610</v>
      </c>
      <c r="K33" s="17">
        <v>6951</v>
      </c>
      <c r="L33" s="17" t="s">
        <v>611</v>
      </c>
      <c r="M33" s="18" t="s">
        <v>539</v>
      </c>
      <c r="N33" s="18" t="s">
        <v>72</v>
      </c>
      <c r="O33" s="19" t="s">
        <v>612</v>
      </c>
      <c r="P33" s="20" t="s">
        <v>613</v>
      </c>
    </row>
    <row r="34" spans="1:16" ht="12.75" customHeight="1" thickBot="1" x14ac:dyDescent="0.25">
      <c r="A34" s="3" t="str">
        <f t="shared" si="0"/>
        <v>IBVS 6011 </v>
      </c>
      <c r="B34" s="2" t="str">
        <f t="shared" si="1"/>
        <v>I</v>
      </c>
      <c r="C34" s="3">
        <f t="shared" si="2"/>
        <v>55852.651899999997</v>
      </c>
      <c r="D34" s="7" t="str">
        <f t="shared" si="3"/>
        <v>vis</v>
      </c>
      <c r="E34" s="16">
        <f>VLOOKUP(C34,'Active 1'!C$21:E$973,3,FALSE)</f>
        <v>6958.0513771865535</v>
      </c>
      <c r="F34" s="2" t="s">
        <v>80</v>
      </c>
      <c r="G34" s="7" t="str">
        <f t="shared" si="4"/>
        <v>55852.6519</v>
      </c>
      <c r="H34" s="3">
        <f t="shared" si="5"/>
        <v>6958</v>
      </c>
      <c r="I34" s="17" t="s">
        <v>618</v>
      </c>
      <c r="J34" s="18" t="s">
        <v>619</v>
      </c>
      <c r="K34" s="17">
        <v>6958</v>
      </c>
      <c r="L34" s="17" t="s">
        <v>620</v>
      </c>
      <c r="M34" s="18" t="s">
        <v>539</v>
      </c>
      <c r="N34" s="18" t="s">
        <v>80</v>
      </c>
      <c r="O34" s="19" t="s">
        <v>449</v>
      </c>
      <c r="P34" s="20" t="s">
        <v>621</v>
      </c>
    </row>
    <row r="35" spans="1:16" ht="12.75" customHeight="1" thickBot="1" x14ac:dyDescent="0.25">
      <c r="A35" s="3" t="str">
        <f t="shared" si="0"/>
        <v>OEJV 0160 </v>
      </c>
      <c r="B35" s="2" t="str">
        <f t="shared" si="1"/>
        <v>II</v>
      </c>
      <c r="C35" s="3">
        <f t="shared" si="2"/>
        <v>56154.421340000001</v>
      </c>
      <c r="D35" s="7" t="str">
        <f t="shared" si="3"/>
        <v>vis</v>
      </c>
      <c r="E35" s="16">
        <f>VLOOKUP(C35,'Active 1'!C$21:E$973,3,FALSE)</f>
        <v>7053.5844649621149</v>
      </c>
      <c r="F35" s="2" t="s">
        <v>80</v>
      </c>
      <c r="G35" s="7" t="str">
        <f t="shared" si="4"/>
        <v>56154.42134</v>
      </c>
      <c r="H35" s="3">
        <f t="shared" si="5"/>
        <v>7053.5</v>
      </c>
      <c r="I35" s="17" t="s">
        <v>625</v>
      </c>
      <c r="J35" s="18" t="s">
        <v>626</v>
      </c>
      <c r="K35" s="17">
        <v>7053.5</v>
      </c>
      <c r="L35" s="17" t="s">
        <v>627</v>
      </c>
      <c r="M35" s="18" t="s">
        <v>539</v>
      </c>
      <c r="N35" s="18" t="s">
        <v>80</v>
      </c>
      <c r="O35" s="19" t="s">
        <v>628</v>
      </c>
      <c r="P35" s="20" t="s">
        <v>613</v>
      </c>
    </row>
    <row r="36" spans="1:16" ht="12.75" customHeight="1" thickBot="1" x14ac:dyDescent="0.25">
      <c r="A36" s="3" t="str">
        <f t="shared" si="0"/>
        <v>OEJV 0160 </v>
      </c>
      <c r="B36" s="2" t="str">
        <f t="shared" si="1"/>
        <v>II</v>
      </c>
      <c r="C36" s="3">
        <f t="shared" si="2"/>
        <v>56154.424039999998</v>
      </c>
      <c r="D36" s="7" t="str">
        <f t="shared" si="3"/>
        <v>vis</v>
      </c>
      <c r="E36" s="16">
        <f>VLOOKUP(C36,'Active 1'!C$21:E$973,3,FALSE)</f>
        <v>7053.5853197184369</v>
      </c>
      <c r="F36" s="2" t="s">
        <v>80</v>
      </c>
      <c r="G36" s="7" t="str">
        <f t="shared" si="4"/>
        <v>56154.42404</v>
      </c>
      <c r="H36" s="3">
        <f t="shared" si="5"/>
        <v>7053.5</v>
      </c>
      <c r="I36" s="17" t="s">
        <v>629</v>
      </c>
      <c r="J36" s="18" t="s">
        <v>630</v>
      </c>
      <c r="K36" s="17">
        <v>7053.5</v>
      </c>
      <c r="L36" s="17" t="s">
        <v>631</v>
      </c>
      <c r="M36" s="18" t="s">
        <v>539</v>
      </c>
      <c r="N36" s="18" t="s">
        <v>441</v>
      </c>
      <c r="O36" s="19" t="s">
        <v>628</v>
      </c>
      <c r="P36" s="20" t="s">
        <v>613</v>
      </c>
    </row>
    <row r="37" spans="1:16" ht="12.75" customHeight="1" thickBot="1" x14ac:dyDescent="0.25">
      <c r="A37" s="3" t="str">
        <f t="shared" si="0"/>
        <v>OEJV 0160 </v>
      </c>
      <c r="B37" s="2" t="str">
        <f t="shared" si="1"/>
        <v>II</v>
      </c>
      <c r="C37" s="3">
        <f t="shared" si="2"/>
        <v>56154.42484</v>
      </c>
      <c r="D37" s="7" t="str">
        <f t="shared" si="3"/>
        <v>vis</v>
      </c>
      <c r="E37" s="16">
        <f>VLOOKUP(C37,'Active 1'!C$21:E$973,3,FALSE)</f>
        <v>7053.5855729795703</v>
      </c>
      <c r="F37" s="2" t="s">
        <v>80</v>
      </c>
      <c r="G37" s="7" t="str">
        <f t="shared" si="4"/>
        <v>56154.42484</v>
      </c>
      <c r="H37" s="3">
        <f t="shared" si="5"/>
        <v>7053.5</v>
      </c>
      <c r="I37" s="17" t="s">
        <v>632</v>
      </c>
      <c r="J37" s="18" t="s">
        <v>633</v>
      </c>
      <c r="K37" s="17">
        <v>7053.5</v>
      </c>
      <c r="L37" s="17" t="s">
        <v>634</v>
      </c>
      <c r="M37" s="18" t="s">
        <v>539</v>
      </c>
      <c r="N37" s="18" t="s">
        <v>20</v>
      </c>
      <c r="O37" s="19" t="s">
        <v>628</v>
      </c>
      <c r="P37" s="20" t="s">
        <v>613</v>
      </c>
    </row>
    <row r="38" spans="1:16" ht="12.75" customHeight="1" thickBot="1" x14ac:dyDescent="0.25">
      <c r="A38" s="3" t="str">
        <f t="shared" si="0"/>
        <v>BAVM 231 </v>
      </c>
      <c r="B38" s="2" t="str">
        <f t="shared" si="1"/>
        <v>II</v>
      </c>
      <c r="C38" s="3">
        <f t="shared" si="2"/>
        <v>56157.582600000002</v>
      </c>
      <c r="D38" s="7" t="str">
        <f t="shared" si="3"/>
        <v>vis</v>
      </c>
      <c r="E38" s="16">
        <f>VLOOKUP(C38,'Active 1'!C$21:E$973,3,FALSE)</f>
        <v>7054.5852453229809</v>
      </c>
      <c r="F38" s="2" t="s">
        <v>80</v>
      </c>
      <c r="G38" s="7" t="str">
        <f t="shared" si="4"/>
        <v>56157.5826</v>
      </c>
      <c r="H38" s="3">
        <f t="shared" si="5"/>
        <v>7054.5</v>
      </c>
      <c r="I38" s="17" t="s">
        <v>635</v>
      </c>
      <c r="J38" s="18" t="s">
        <v>636</v>
      </c>
      <c r="K38" s="17">
        <v>7054.5</v>
      </c>
      <c r="L38" s="17" t="s">
        <v>637</v>
      </c>
      <c r="M38" s="18" t="s">
        <v>539</v>
      </c>
      <c r="N38" s="18" t="s">
        <v>521</v>
      </c>
      <c r="O38" s="19" t="s">
        <v>516</v>
      </c>
      <c r="P38" s="20" t="s">
        <v>638</v>
      </c>
    </row>
    <row r="39" spans="1:16" ht="12.75" customHeight="1" thickBot="1" x14ac:dyDescent="0.25">
      <c r="A39" s="3" t="str">
        <f t="shared" si="0"/>
        <v>IBVS 6042 </v>
      </c>
      <c r="B39" s="2" t="str">
        <f t="shared" si="1"/>
        <v>I</v>
      </c>
      <c r="C39" s="3">
        <f t="shared" si="2"/>
        <v>56231.710500000001</v>
      </c>
      <c r="D39" s="7" t="str">
        <f t="shared" si="3"/>
        <v>vis</v>
      </c>
      <c r="E39" s="16">
        <f>VLOOKUP(C39,'Active 1'!C$21:E$973,3,FALSE)</f>
        <v>7078.0523902310861</v>
      </c>
      <c r="F39" s="2" t="s">
        <v>80</v>
      </c>
      <c r="G39" s="7" t="str">
        <f t="shared" si="4"/>
        <v>56231.7105</v>
      </c>
      <c r="H39" s="3">
        <f t="shared" si="5"/>
        <v>7078</v>
      </c>
      <c r="I39" s="17" t="s">
        <v>639</v>
      </c>
      <c r="J39" s="18" t="s">
        <v>640</v>
      </c>
      <c r="K39" s="17">
        <v>7078</v>
      </c>
      <c r="L39" s="17" t="s">
        <v>641</v>
      </c>
      <c r="M39" s="18" t="s">
        <v>539</v>
      </c>
      <c r="N39" s="18" t="s">
        <v>80</v>
      </c>
      <c r="O39" s="19" t="s">
        <v>449</v>
      </c>
      <c r="P39" s="20" t="s">
        <v>642</v>
      </c>
    </row>
    <row r="40" spans="1:16" ht="12.75" customHeight="1" thickBot="1" x14ac:dyDescent="0.25">
      <c r="A40" s="3" t="str">
        <f t="shared" si="0"/>
        <v>OEJV 0160 </v>
      </c>
      <c r="B40" s="2" t="str">
        <f t="shared" si="1"/>
        <v>I</v>
      </c>
      <c r="C40" s="3">
        <f t="shared" si="2"/>
        <v>56282.253879999997</v>
      </c>
      <c r="D40" s="7" t="str">
        <f t="shared" si="3"/>
        <v>vis</v>
      </c>
      <c r="E40" s="16">
        <f>VLOOKUP(C40,'Active 1'!C$21:E$973,3,FALSE)</f>
        <v>7094.0532323243515</v>
      </c>
      <c r="F40" s="2" t="s">
        <v>80</v>
      </c>
      <c r="G40" s="7" t="str">
        <f t="shared" si="4"/>
        <v>56282.25388</v>
      </c>
      <c r="H40" s="3">
        <f t="shared" si="5"/>
        <v>7094</v>
      </c>
      <c r="I40" s="17" t="s">
        <v>643</v>
      </c>
      <c r="J40" s="18" t="s">
        <v>644</v>
      </c>
      <c r="K40" s="17">
        <v>7094</v>
      </c>
      <c r="L40" s="17" t="s">
        <v>645</v>
      </c>
      <c r="M40" s="18" t="s">
        <v>539</v>
      </c>
      <c r="N40" s="18" t="s">
        <v>72</v>
      </c>
      <c r="O40" s="19" t="s">
        <v>596</v>
      </c>
      <c r="P40" s="20" t="s">
        <v>613</v>
      </c>
    </row>
    <row r="41" spans="1:16" ht="12.75" customHeight="1" thickBot="1" x14ac:dyDescent="0.25">
      <c r="A41" s="3" t="str">
        <f t="shared" si="0"/>
        <v>OEJV 0160 </v>
      </c>
      <c r="B41" s="2" t="str">
        <f t="shared" si="1"/>
        <v>II</v>
      </c>
      <c r="C41" s="3">
        <f t="shared" si="2"/>
        <v>56492.406669999997</v>
      </c>
      <c r="D41" s="7" t="str">
        <f t="shared" si="3"/>
        <v>vis</v>
      </c>
      <c r="E41" s="16">
        <f>VLOOKUP(C41,'Active 1'!C$21:E$973,3,FALSE)</f>
        <v>7160.5826493963677</v>
      </c>
      <c r="F41" s="2" t="s">
        <v>80</v>
      </c>
      <c r="G41" s="7" t="str">
        <f t="shared" si="4"/>
        <v>56492.40667</v>
      </c>
      <c r="H41" s="3">
        <f t="shared" si="5"/>
        <v>7160.5</v>
      </c>
      <c r="I41" s="17" t="s">
        <v>646</v>
      </c>
      <c r="J41" s="18" t="s">
        <v>647</v>
      </c>
      <c r="K41" s="17">
        <v>7160.5</v>
      </c>
      <c r="L41" s="17" t="s">
        <v>648</v>
      </c>
      <c r="M41" s="18" t="s">
        <v>539</v>
      </c>
      <c r="N41" s="18" t="s">
        <v>441</v>
      </c>
      <c r="O41" s="19" t="s">
        <v>649</v>
      </c>
      <c r="P41" s="20" t="s">
        <v>613</v>
      </c>
    </row>
    <row r="42" spans="1:16" ht="12.75" customHeight="1" thickBot="1" x14ac:dyDescent="0.25">
      <c r="A42" s="3" t="str">
        <f t="shared" si="0"/>
        <v>IBVS 6093 </v>
      </c>
      <c r="B42" s="2" t="str">
        <f t="shared" si="1"/>
        <v>II</v>
      </c>
      <c r="C42" s="3">
        <f t="shared" si="2"/>
        <v>56514.516600000003</v>
      </c>
      <c r="D42" s="7" t="str">
        <f t="shared" si="3"/>
        <v>vis</v>
      </c>
      <c r="E42" s="16">
        <f>VLOOKUP(C42,'Active 1'!C$21:E$973,3,FALSE)</f>
        <v>7167.582131793929</v>
      </c>
      <c r="F42" s="2" t="s">
        <v>80</v>
      </c>
      <c r="G42" s="7" t="str">
        <f t="shared" si="4"/>
        <v>56514.5166</v>
      </c>
      <c r="H42" s="3">
        <f t="shared" si="5"/>
        <v>7167.5</v>
      </c>
      <c r="I42" s="17" t="s">
        <v>650</v>
      </c>
      <c r="J42" s="18" t="s">
        <v>651</v>
      </c>
      <c r="K42" s="17">
        <v>7167.5</v>
      </c>
      <c r="L42" s="17" t="s">
        <v>652</v>
      </c>
      <c r="M42" s="18" t="s">
        <v>539</v>
      </c>
      <c r="N42" s="18" t="s">
        <v>80</v>
      </c>
      <c r="O42" s="19" t="s">
        <v>449</v>
      </c>
      <c r="P42" s="20" t="s">
        <v>653</v>
      </c>
    </row>
    <row r="43" spans="1:16" ht="12.75" customHeight="1" thickBot="1" x14ac:dyDescent="0.25">
      <c r="A43" s="3" t="str">
        <f t="shared" ref="A43:A74" si="6">P43</f>
        <v>BAVM 234 </v>
      </c>
      <c r="B43" s="2" t="str">
        <f t="shared" ref="B43:B74" si="7">IF(H43=INT(H43),"I","II")</f>
        <v>II</v>
      </c>
      <c r="C43" s="3">
        <f t="shared" ref="C43:C74" si="8">1*G43</f>
        <v>56590.327700000002</v>
      </c>
      <c r="D43" s="7" t="str">
        <f t="shared" ref="D43:D74" si="9">VLOOKUP(F43,I$1:J$5,2,FALSE)</f>
        <v>vis</v>
      </c>
      <c r="E43" s="16">
        <f>VLOOKUP(C43,'Active 1'!C$21:E$973,3,FALSE)</f>
        <v>7191.5821381254573</v>
      </c>
      <c r="F43" s="2" t="s">
        <v>80</v>
      </c>
      <c r="G43" s="7" t="str">
        <f t="shared" ref="G43:G74" si="10">MID(I43,3,LEN(I43)-3)</f>
        <v>56590.3277</v>
      </c>
      <c r="H43" s="3">
        <f t="shared" ref="H43:H74" si="11">1*K43</f>
        <v>7191.5</v>
      </c>
      <c r="I43" s="17" t="s">
        <v>654</v>
      </c>
      <c r="J43" s="18" t="s">
        <v>655</v>
      </c>
      <c r="K43" s="17">
        <v>7191.5</v>
      </c>
      <c r="L43" s="17" t="s">
        <v>652</v>
      </c>
      <c r="M43" s="18" t="s">
        <v>539</v>
      </c>
      <c r="N43" s="18" t="s">
        <v>521</v>
      </c>
      <c r="O43" s="19" t="s">
        <v>516</v>
      </c>
      <c r="P43" s="20" t="s">
        <v>656</v>
      </c>
    </row>
    <row r="44" spans="1:16" ht="12.75" customHeight="1" thickBot="1" x14ac:dyDescent="0.25">
      <c r="A44" s="3" t="str">
        <f t="shared" si="6"/>
        <v> BRNO 30.56 </v>
      </c>
      <c r="B44" s="2" t="str">
        <f t="shared" si="7"/>
        <v>II</v>
      </c>
      <c r="C44" s="3">
        <f t="shared" si="8"/>
        <v>25596.491999999998</v>
      </c>
      <c r="D44" s="7" t="str">
        <f t="shared" si="9"/>
        <v>vis</v>
      </c>
      <c r="E44" s="16">
        <f>VLOOKUP(C44,'Active 1'!C$21:E$973,3,FALSE)</f>
        <v>-2620.3352860821924</v>
      </c>
      <c r="F44" s="2" t="s">
        <v>80</v>
      </c>
      <c r="G44" s="7" t="str">
        <f t="shared" si="10"/>
        <v>25596.492</v>
      </c>
      <c r="H44" s="3">
        <f t="shared" si="11"/>
        <v>-2620.5</v>
      </c>
      <c r="I44" s="17" t="s">
        <v>81</v>
      </c>
      <c r="J44" s="18" t="s">
        <v>82</v>
      </c>
      <c r="K44" s="17">
        <v>-2620.5</v>
      </c>
      <c r="L44" s="17" t="s">
        <v>83</v>
      </c>
      <c r="M44" s="18" t="s">
        <v>84</v>
      </c>
      <c r="N44" s="18"/>
      <c r="O44" s="19" t="s">
        <v>85</v>
      </c>
      <c r="P44" s="19" t="s">
        <v>86</v>
      </c>
    </row>
    <row r="45" spans="1:16" ht="12.75" customHeight="1" thickBot="1" x14ac:dyDescent="0.25">
      <c r="A45" s="3" t="str">
        <f t="shared" si="6"/>
        <v> BRNO 30.56 </v>
      </c>
      <c r="B45" s="2" t="str">
        <f t="shared" si="7"/>
        <v>II</v>
      </c>
      <c r="C45" s="3">
        <f t="shared" si="8"/>
        <v>27040.300999999999</v>
      </c>
      <c r="D45" s="7" t="str">
        <f t="shared" si="9"/>
        <v>vis</v>
      </c>
      <c r="E45" s="16">
        <f>VLOOKUP(C45,'Active 1'!C$21:E$973,3,FALSE)</f>
        <v>-2163.2594074639214</v>
      </c>
      <c r="F45" s="2" t="s">
        <v>80</v>
      </c>
      <c r="G45" s="7" t="str">
        <f t="shared" si="10"/>
        <v>27040.301</v>
      </c>
      <c r="H45" s="3">
        <f t="shared" si="11"/>
        <v>-2163.5</v>
      </c>
      <c r="I45" s="17" t="s">
        <v>87</v>
      </c>
      <c r="J45" s="18" t="s">
        <v>88</v>
      </c>
      <c r="K45" s="17">
        <v>-2163.5</v>
      </c>
      <c r="L45" s="17" t="s">
        <v>89</v>
      </c>
      <c r="M45" s="18" t="s">
        <v>84</v>
      </c>
      <c r="N45" s="18"/>
      <c r="O45" s="19" t="s">
        <v>85</v>
      </c>
      <c r="P45" s="19" t="s">
        <v>86</v>
      </c>
    </row>
    <row r="46" spans="1:16" ht="12.75" customHeight="1" thickBot="1" x14ac:dyDescent="0.25">
      <c r="A46" s="3" t="str">
        <f t="shared" si="6"/>
        <v> BRNO 30.56 </v>
      </c>
      <c r="B46" s="2" t="str">
        <f t="shared" si="7"/>
        <v>II</v>
      </c>
      <c r="C46" s="3">
        <f t="shared" si="8"/>
        <v>28398.536</v>
      </c>
      <c r="D46" s="7" t="str">
        <f t="shared" si="9"/>
        <v>vis</v>
      </c>
      <c r="E46" s="16">
        <f>VLOOKUP(C46,'Active 1'!C$21:E$973,3,FALSE)</f>
        <v>-1733.2742390690112</v>
      </c>
      <c r="F46" s="2" t="s">
        <v>80</v>
      </c>
      <c r="G46" s="7" t="str">
        <f t="shared" si="10"/>
        <v>28398.536</v>
      </c>
      <c r="H46" s="3">
        <f t="shared" si="11"/>
        <v>-1733.5</v>
      </c>
      <c r="I46" s="17" t="s">
        <v>90</v>
      </c>
      <c r="J46" s="18" t="s">
        <v>91</v>
      </c>
      <c r="K46" s="17">
        <v>-1733.5</v>
      </c>
      <c r="L46" s="17" t="s">
        <v>92</v>
      </c>
      <c r="M46" s="18" t="s">
        <v>84</v>
      </c>
      <c r="N46" s="18"/>
      <c r="O46" s="19" t="s">
        <v>85</v>
      </c>
      <c r="P46" s="19" t="s">
        <v>86</v>
      </c>
    </row>
    <row r="47" spans="1:16" ht="12.75" customHeight="1" thickBot="1" x14ac:dyDescent="0.25">
      <c r="A47" s="3" t="str">
        <f t="shared" si="6"/>
        <v> BRNO 30.56 </v>
      </c>
      <c r="B47" s="2" t="str">
        <f t="shared" si="7"/>
        <v>I</v>
      </c>
      <c r="C47" s="3">
        <f t="shared" si="8"/>
        <v>29169.436000000002</v>
      </c>
      <c r="D47" s="7" t="str">
        <f t="shared" si="9"/>
        <v>vis</v>
      </c>
      <c r="E47" s="16">
        <f>VLOOKUP(C47,'Active 1'!C$21:E$973,3,FALSE)</f>
        <v>-1489.2254799694174</v>
      </c>
      <c r="F47" s="2" t="s">
        <v>80</v>
      </c>
      <c r="G47" s="7" t="str">
        <f t="shared" si="10"/>
        <v>29169.436</v>
      </c>
      <c r="H47" s="3">
        <f t="shared" si="11"/>
        <v>-1489</v>
      </c>
      <c r="I47" s="17" t="s">
        <v>93</v>
      </c>
      <c r="J47" s="18" t="s">
        <v>94</v>
      </c>
      <c r="K47" s="17">
        <v>-1489</v>
      </c>
      <c r="L47" s="17" t="s">
        <v>95</v>
      </c>
      <c r="M47" s="18" t="s">
        <v>84</v>
      </c>
      <c r="N47" s="18"/>
      <c r="O47" s="19" t="s">
        <v>85</v>
      </c>
      <c r="P47" s="19" t="s">
        <v>86</v>
      </c>
    </row>
    <row r="48" spans="1:16" ht="12.75" customHeight="1" thickBot="1" x14ac:dyDescent="0.25">
      <c r="A48" s="3" t="str">
        <f t="shared" si="6"/>
        <v> BRNO 30.55 </v>
      </c>
      <c r="B48" s="2" t="str">
        <f t="shared" si="7"/>
        <v>I</v>
      </c>
      <c r="C48" s="3">
        <f t="shared" si="8"/>
        <v>29495.473000000002</v>
      </c>
      <c r="D48" s="7" t="str">
        <f t="shared" si="9"/>
        <v>vis</v>
      </c>
      <c r="E48" s="16">
        <f>VLOOKUP(C48,'Active 1'!C$21:E$973,3,FALSE)</f>
        <v>-1386.0098550238288</v>
      </c>
      <c r="F48" s="2" t="s">
        <v>80</v>
      </c>
      <c r="G48" s="7" t="str">
        <f t="shared" si="10"/>
        <v>29495.473</v>
      </c>
      <c r="H48" s="3">
        <f t="shared" si="11"/>
        <v>-1386</v>
      </c>
      <c r="I48" s="17" t="s">
        <v>96</v>
      </c>
      <c r="J48" s="18" t="s">
        <v>97</v>
      </c>
      <c r="K48" s="17">
        <v>-1386</v>
      </c>
      <c r="L48" s="17" t="s">
        <v>98</v>
      </c>
      <c r="M48" s="18" t="s">
        <v>84</v>
      </c>
      <c r="N48" s="18"/>
      <c r="O48" s="19" t="s">
        <v>85</v>
      </c>
      <c r="P48" s="19" t="s">
        <v>99</v>
      </c>
    </row>
    <row r="49" spans="1:16" ht="12.75" customHeight="1" thickBot="1" x14ac:dyDescent="0.25">
      <c r="A49" s="3" t="str">
        <f t="shared" si="6"/>
        <v> BRNO 30.55 </v>
      </c>
      <c r="B49" s="2" t="str">
        <f t="shared" si="7"/>
        <v>I</v>
      </c>
      <c r="C49" s="3">
        <f t="shared" si="8"/>
        <v>29514.387999999999</v>
      </c>
      <c r="D49" s="7" t="str">
        <f t="shared" si="9"/>
        <v>vis</v>
      </c>
      <c r="E49" s="16">
        <f>VLOOKUP(C49,'Active 1'!C$21:E$973,3,FALSE)</f>
        <v>-1380.0218121150624</v>
      </c>
      <c r="F49" s="2" t="s">
        <v>80</v>
      </c>
      <c r="G49" s="7" t="str">
        <f t="shared" si="10"/>
        <v>29514.388</v>
      </c>
      <c r="H49" s="3">
        <f t="shared" si="11"/>
        <v>-1380</v>
      </c>
      <c r="I49" s="17" t="s">
        <v>100</v>
      </c>
      <c r="J49" s="18" t="s">
        <v>101</v>
      </c>
      <c r="K49" s="17">
        <v>-1380</v>
      </c>
      <c r="L49" s="17" t="s">
        <v>102</v>
      </c>
      <c r="M49" s="18" t="s">
        <v>84</v>
      </c>
      <c r="N49" s="18"/>
      <c r="O49" s="19" t="s">
        <v>85</v>
      </c>
      <c r="P49" s="19" t="s">
        <v>99</v>
      </c>
    </row>
    <row r="50" spans="1:16" ht="12.75" customHeight="1" thickBot="1" x14ac:dyDescent="0.25">
      <c r="A50" s="3" t="str">
        <f t="shared" si="6"/>
        <v> BRNO 30.55 </v>
      </c>
      <c r="B50" s="2" t="str">
        <f t="shared" si="7"/>
        <v>I</v>
      </c>
      <c r="C50" s="3">
        <f t="shared" si="8"/>
        <v>30253.466</v>
      </c>
      <c r="D50" s="7" t="str">
        <f t="shared" si="9"/>
        <v>vis</v>
      </c>
      <c r="E50" s="16">
        <f>VLOOKUP(C50,'Active 1'!C$21:E$973,3,FALSE)</f>
        <v>-1146.0471477256349</v>
      </c>
      <c r="F50" s="2" t="s">
        <v>80</v>
      </c>
      <c r="G50" s="7" t="str">
        <f t="shared" si="10"/>
        <v>30253.466</v>
      </c>
      <c r="H50" s="3">
        <f t="shared" si="11"/>
        <v>-1146</v>
      </c>
      <c r="I50" s="17" t="s">
        <v>103</v>
      </c>
      <c r="J50" s="18" t="s">
        <v>104</v>
      </c>
      <c r="K50" s="17">
        <v>-1146</v>
      </c>
      <c r="L50" s="17" t="s">
        <v>105</v>
      </c>
      <c r="M50" s="18" t="s">
        <v>84</v>
      </c>
      <c r="N50" s="18"/>
      <c r="O50" s="19" t="s">
        <v>85</v>
      </c>
      <c r="P50" s="19" t="s">
        <v>99</v>
      </c>
    </row>
    <row r="51" spans="1:16" ht="12.75" customHeight="1" thickBot="1" x14ac:dyDescent="0.25">
      <c r="A51" s="3" t="str">
        <f t="shared" si="6"/>
        <v> BRNO 30.56 </v>
      </c>
      <c r="B51" s="2" t="str">
        <f t="shared" si="7"/>
        <v>II</v>
      </c>
      <c r="C51" s="3">
        <f t="shared" si="8"/>
        <v>30546.466</v>
      </c>
      <c r="D51" s="7" t="str">
        <f t="shared" si="9"/>
        <v>vis</v>
      </c>
      <c r="E51" s="16">
        <f>VLOOKUP(C51,'Active 1'!C$21:E$973,3,FALSE)</f>
        <v>-1053.2902578356611</v>
      </c>
      <c r="F51" s="2" t="s">
        <v>80</v>
      </c>
      <c r="G51" s="7" t="str">
        <f t="shared" si="10"/>
        <v>30546.466</v>
      </c>
      <c r="H51" s="3">
        <f t="shared" si="11"/>
        <v>-1053.5</v>
      </c>
      <c r="I51" s="17" t="s">
        <v>106</v>
      </c>
      <c r="J51" s="18" t="s">
        <v>107</v>
      </c>
      <c r="K51" s="17">
        <v>-1053.5</v>
      </c>
      <c r="L51" s="17" t="s">
        <v>108</v>
      </c>
      <c r="M51" s="18" t="s">
        <v>84</v>
      </c>
      <c r="N51" s="18"/>
      <c r="O51" s="19" t="s">
        <v>85</v>
      </c>
      <c r="P51" s="19" t="s">
        <v>86</v>
      </c>
    </row>
    <row r="52" spans="1:16" ht="12.75" customHeight="1" thickBot="1" x14ac:dyDescent="0.25">
      <c r="A52" s="3" t="str">
        <f t="shared" si="6"/>
        <v> BRNO 30.56 </v>
      </c>
      <c r="B52" s="2" t="str">
        <f t="shared" si="7"/>
        <v>II</v>
      </c>
      <c r="C52" s="3">
        <f t="shared" si="8"/>
        <v>30587.487000000001</v>
      </c>
      <c r="D52" s="7" t="str">
        <f t="shared" si="9"/>
        <v>vis</v>
      </c>
      <c r="E52" s="16">
        <f>VLOOKUP(C52,'Active 1'!C$21:E$973,3,FALSE)</f>
        <v>-1040.3039766746485</v>
      </c>
      <c r="F52" s="2" t="s">
        <v>80</v>
      </c>
      <c r="G52" s="7" t="str">
        <f t="shared" si="10"/>
        <v>30587.487</v>
      </c>
      <c r="H52" s="3">
        <f t="shared" si="11"/>
        <v>-1040.5</v>
      </c>
      <c r="I52" s="17" t="s">
        <v>109</v>
      </c>
      <c r="J52" s="18" t="s">
        <v>110</v>
      </c>
      <c r="K52" s="17">
        <v>-1040.5</v>
      </c>
      <c r="L52" s="17" t="s">
        <v>111</v>
      </c>
      <c r="M52" s="18" t="s">
        <v>84</v>
      </c>
      <c r="N52" s="18"/>
      <c r="O52" s="19" t="s">
        <v>85</v>
      </c>
      <c r="P52" s="19" t="s">
        <v>86</v>
      </c>
    </row>
    <row r="53" spans="1:16" ht="12.75" customHeight="1" thickBot="1" x14ac:dyDescent="0.25">
      <c r="A53" s="3" t="str">
        <f t="shared" si="6"/>
        <v> BRNO 30.56 </v>
      </c>
      <c r="B53" s="2" t="str">
        <f t="shared" si="7"/>
        <v>II</v>
      </c>
      <c r="C53" s="3">
        <f t="shared" si="8"/>
        <v>30960.392</v>
      </c>
      <c r="D53" s="7" t="str">
        <f t="shared" si="9"/>
        <v>vis</v>
      </c>
      <c r="E53" s="16">
        <f>VLOOKUP(C53,'Active 1'!C$21:E$973,3,FALSE)</f>
        <v>-922.25104826365668</v>
      </c>
      <c r="F53" s="2" t="s">
        <v>80</v>
      </c>
      <c r="G53" s="7" t="str">
        <f t="shared" si="10"/>
        <v>30960.392</v>
      </c>
      <c r="H53" s="3">
        <f t="shared" si="11"/>
        <v>-922.5</v>
      </c>
      <c r="I53" s="17" t="s">
        <v>112</v>
      </c>
      <c r="J53" s="18" t="s">
        <v>113</v>
      </c>
      <c r="K53" s="17">
        <v>-922.5</v>
      </c>
      <c r="L53" s="17" t="s">
        <v>114</v>
      </c>
      <c r="M53" s="18" t="s">
        <v>84</v>
      </c>
      <c r="N53" s="18"/>
      <c r="O53" s="19" t="s">
        <v>85</v>
      </c>
      <c r="P53" s="19" t="s">
        <v>86</v>
      </c>
    </row>
    <row r="54" spans="1:16" ht="12.75" customHeight="1" thickBot="1" x14ac:dyDescent="0.25">
      <c r="A54" s="3" t="str">
        <f t="shared" si="6"/>
        <v> BRNO 30.56 </v>
      </c>
      <c r="B54" s="2" t="str">
        <f t="shared" si="7"/>
        <v>II</v>
      </c>
      <c r="C54" s="3">
        <f t="shared" si="8"/>
        <v>30963.46</v>
      </c>
      <c r="D54" s="7" t="str">
        <f t="shared" si="9"/>
        <v>vis</v>
      </c>
      <c r="E54" s="16">
        <f>VLOOKUP(C54,'Active 1'!C$21:E$973,3,FALSE)</f>
        <v>-921.27979181934825</v>
      </c>
      <c r="F54" s="2" t="s">
        <v>80</v>
      </c>
      <c r="G54" s="7" t="str">
        <f t="shared" si="10"/>
        <v>30963.460</v>
      </c>
      <c r="H54" s="3">
        <f t="shared" si="11"/>
        <v>-921.5</v>
      </c>
      <c r="I54" s="17" t="s">
        <v>115</v>
      </c>
      <c r="J54" s="18" t="s">
        <v>116</v>
      </c>
      <c r="K54" s="17">
        <v>-921.5</v>
      </c>
      <c r="L54" s="17" t="s">
        <v>117</v>
      </c>
      <c r="M54" s="18" t="s">
        <v>84</v>
      </c>
      <c r="N54" s="18"/>
      <c r="O54" s="19" t="s">
        <v>85</v>
      </c>
      <c r="P54" s="19" t="s">
        <v>86</v>
      </c>
    </row>
    <row r="55" spans="1:16" ht="12.75" customHeight="1" thickBot="1" x14ac:dyDescent="0.25">
      <c r="A55" s="3" t="str">
        <f t="shared" si="6"/>
        <v> BRNO 30.56 </v>
      </c>
      <c r="B55" s="2" t="str">
        <f t="shared" si="7"/>
        <v>II</v>
      </c>
      <c r="C55" s="3">
        <f t="shared" si="8"/>
        <v>31001.396000000001</v>
      </c>
      <c r="D55" s="7" t="str">
        <f t="shared" si="9"/>
        <v>vis</v>
      </c>
      <c r="E55" s="16">
        <f>VLOOKUP(C55,'Active 1'!C$21:E$973,3,FALSE)</f>
        <v>-909.2701489017162</v>
      </c>
      <c r="F55" s="2" t="s">
        <v>80</v>
      </c>
      <c r="G55" s="7" t="str">
        <f t="shared" si="10"/>
        <v>31001.396</v>
      </c>
      <c r="H55" s="3">
        <f t="shared" si="11"/>
        <v>-909.5</v>
      </c>
      <c r="I55" s="17" t="s">
        <v>118</v>
      </c>
      <c r="J55" s="18" t="s">
        <v>119</v>
      </c>
      <c r="K55" s="17">
        <v>-909.5</v>
      </c>
      <c r="L55" s="17" t="s">
        <v>120</v>
      </c>
      <c r="M55" s="18" t="s">
        <v>84</v>
      </c>
      <c r="N55" s="18"/>
      <c r="O55" s="19" t="s">
        <v>85</v>
      </c>
      <c r="P55" s="19" t="s">
        <v>86</v>
      </c>
    </row>
    <row r="56" spans="1:16" ht="12.75" customHeight="1" thickBot="1" x14ac:dyDescent="0.25">
      <c r="A56" s="3" t="str">
        <f t="shared" si="6"/>
        <v> BRNO 30.56 </v>
      </c>
      <c r="B56" s="2" t="str">
        <f t="shared" si="7"/>
        <v>II</v>
      </c>
      <c r="C56" s="3">
        <f t="shared" si="8"/>
        <v>31020.361000000001</v>
      </c>
      <c r="D56" s="7" t="str">
        <f t="shared" si="9"/>
        <v>vis</v>
      </c>
      <c r="E56" s="16">
        <f>VLOOKUP(C56,'Active 1'!C$21:E$973,3,FALSE)</f>
        <v>-903.26627717214842</v>
      </c>
      <c r="F56" s="2" t="s">
        <v>80</v>
      </c>
      <c r="G56" s="7" t="str">
        <f t="shared" si="10"/>
        <v>31020.361</v>
      </c>
      <c r="H56" s="3">
        <f t="shared" si="11"/>
        <v>-903.5</v>
      </c>
      <c r="I56" s="17" t="s">
        <v>121</v>
      </c>
      <c r="J56" s="18" t="s">
        <v>122</v>
      </c>
      <c r="K56" s="17">
        <v>-903.5</v>
      </c>
      <c r="L56" s="17" t="s">
        <v>123</v>
      </c>
      <c r="M56" s="18" t="s">
        <v>84</v>
      </c>
      <c r="N56" s="18"/>
      <c r="O56" s="19" t="s">
        <v>85</v>
      </c>
      <c r="P56" s="19" t="s">
        <v>86</v>
      </c>
    </row>
    <row r="57" spans="1:16" ht="12.75" customHeight="1" thickBot="1" x14ac:dyDescent="0.25">
      <c r="A57" s="3" t="str">
        <f t="shared" si="6"/>
        <v> BRNO 30.55 </v>
      </c>
      <c r="B57" s="2" t="str">
        <f t="shared" si="7"/>
        <v>I</v>
      </c>
      <c r="C57" s="3">
        <f t="shared" si="8"/>
        <v>31324.429</v>
      </c>
      <c r="D57" s="7" t="str">
        <f t="shared" si="9"/>
        <v>vis</v>
      </c>
      <c r="E57" s="16">
        <f>VLOOKUP(C57,'Active 1'!C$21:E$973,3,FALSE)</f>
        <v>-807.00551950981219</v>
      </c>
      <c r="F57" s="2" t="s">
        <v>80</v>
      </c>
      <c r="G57" s="7" t="str">
        <f t="shared" si="10"/>
        <v>31324.429</v>
      </c>
      <c r="H57" s="3">
        <f t="shared" si="11"/>
        <v>-807</v>
      </c>
      <c r="I57" s="17" t="s">
        <v>124</v>
      </c>
      <c r="J57" s="18" t="s">
        <v>125</v>
      </c>
      <c r="K57" s="17">
        <v>-807</v>
      </c>
      <c r="L57" s="17" t="s">
        <v>126</v>
      </c>
      <c r="M57" s="18" t="s">
        <v>84</v>
      </c>
      <c r="N57" s="18"/>
      <c r="O57" s="19" t="s">
        <v>85</v>
      </c>
      <c r="P57" s="19" t="s">
        <v>99</v>
      </c>
    </row>
    <row r="58" spans="1:16" ht="12.75" customHeight="1" thickBot="1" x14ac:dyDescent="0.25">
      <c r="A58" s="3" t="str">
        <f t="shared" si="6"/>
        <v> BRNO 30.55 </v>
      </c>
      <c r="B58" s="2" t="str">
        <f t="shared" si="7"/>
        <v>I</v>
      </c>
      <c r="C58" s="3">
        <f t="shared" si="8"/>
        <v>31441.294000000002</v>
      </c>
      <c r="D58" s="7" t="str">
        <f t="shared" si="9"/>
        <v>vis</v>
      </c>
      <c r="E58" s="16">
        <f>VLOOKUP(C58,'Active 1'!C$21:E$973,3,FALSE)</f>
        <v>-770.00881665318445</v>
      </c>
      <c r="F58" s="2" t="s">
        <v>80</v>
      </c>
      <c r="G58" s="7" t="str">
        <f t="shared" si="10"/>
        <v>31441.294</v>
      </c>
      <c r="H58" s="3">
        <f t="shared" si="11"/>
        <v>-770</v>
      </c>
      <c r="I58" s="17" t="s">
        <v>127</v>
      </c>
      <c r="J58" s="18" t="s">
        <v>128</v>
      </c>
      <c r="K58" s="17">
        <v>-770</v>
      </c>
      <c r="L58" s="17" t="s">
        <v>129</v>
      </c>
      <c r="M58" s="18" t="s">
        <v>84</v>
      </c>
      <c r="N58" s="18"/>
      <c r="O58" s="19" t="s">
        <v>85</v>
      </c>
      <c r="P58" s="19" t="s">
        <v>99</v>
      </c>
    </row>
    <row r="59" spans="1:16" ht="12.75" customHeight="1" thickBot="1" x14ac:dyDescent="0.25">
      <c r="A59" s="3" t="str">
        <f t="shared" si="6"/>
        <v> BRNO 30.55 </v>
      </c>
      <c r="B59" s="2" t="str">
        <f t="shared" si="7"/>
        <v>I</v>
      </c>
      <c r="C59" s="3">
        <f t="shared" si="8"/>
        <v>32439.51</v>
      </c>
      <c r="D59" s="7" t="str">
        <f t="shared" si="9"/>
        <v>vis</v>
      </c>
      <c r="E59" s="16">
        <f>VLOOKUP(C59,'Active 1'!C$21:E$973,3,FALSE)</f>
        <v>-453.99717297260474</v>
      </c>
      <c r="F59" s="2" t="s">
        <v>80</v>
      </c>
      <c r="G59" s="7" t="str">
        <f t="shared" si="10"/>
        <v>32439.510</v>
      </c>
      <c r="H59" s="3">
        <f t="shared" si="11"/>
        <v>-454</v>
      </c>
      <c r="I59" s="17" t="s">
        <v>130</v>
      </c>
      <c r="J59" s="18" t="s">
        <v>131</v>
      </c>
      <c r="K59" s="17">
        <v>-454</v>
      </c>
      <c r="L59" s="17" t="s">
        <v>132</v>
      </c>
      <c r="M59" s="18" t="s">
        <v>84</v>
      </c>
      <c r="N59" s="18"/>
      <c r="O59" s="19" t="s">
        <v>85</v>
      </c>
      <c r="P59" s="19" t="s">
        <v>99</v>
      </c>
    </row>
    <row r="60" spans="1:16" ht="12.75" customHeight="1" thickBot="1" x14ac:dyDescent="0.25">
      <c r="A60" s="3" t="str">
        <f t="shared" si="6"/>
        <v> RIA 8.231 </v>
      </c>
      <c r="B60" s="2" t="str">
        <f t="shared" si="7"/>
        <v>II</v>
      </c>
      <c r="C60" s="3">
        <f t="shared" si="8"/>
        <v>33209.375</v>
      </c>
      <c r="D60" s="7" t="str">
        <f t="shared" si="9"/>
        <v>vis</v>
      </c>
      <c r="E60" s="16">
        <f>VLOOKUP(C60,'Active 1'!C$21:E$973,3,FALSE)</f>
        <v>-210.27607046357784</v>
      </c>
      <c r="F60" s="2" t="s">
        <v>80</v>
      </c>
      <c r="G60" s="7" t="str">
        <f t="shared" si="10"/>
        <v>33209.375</v>
      </c>
      <c r="H60" s="3">
        <f t="shared" si="11"/>
        <v>-210.5</v>
      </c>
      <c r="I60" s="17" t="s">
        <v>133</v>
      </c>
      <c r="J60" s="18" t="s">
        <v>134</v>
      </c>
      <c r="K60" s="17">
        <v>-210.5</v>
      </c>
      <c r="L60" s="17" t="s">
        <v>135</v>
      </c>
      <c r="M60" s="18" t="s">
        <v>84</v>
      </c>
      <c r="N60" s="18"/>
      <c r="O60" s="19" t="s">
        <v>136</v>
      </c>
      <c r="P60" s="19" t="s">
        <v>137</v>
      </c>
    </row>
    <row r="61" spans="1:16" ht="12.75" customHeight="1" thickBot="1" x14ac:dyDescent="0.25">
      <c r="A61" s="3" t="str">
        <f t="shared" si="6"/>
        <v> RIA 8.231 </v>
      </c>
      <c r="B61" s="2" t="str">
        <f t="shared" si="7"/>
        <v>II</v>
      </c>
      <c r="C61" s="3">
        <f t="shared" si="8"/>
        <v>33468.375</v>
      </c>
      <c r="D61" s="7" t="str">
        <f t="shared" si="9"/>
        <v>vis</v>
      </c>
      <c r="E61" s="16">
        <f>VLOOKUP(C61,'Active 1'!C$21:E$973,3,FALSE)</f>
        <v>-128.282778717833</v>
      </c>
      <c r="F61" s="2" t="s">
        <v>80</v>
      </c>
      <c r="G61" s="7" t="str">
        <f t="shared" si="10"/>
        <v>33468.375</v>
      </c>
      <c r="H61" s="3">
        <f t="shared" si="11"/>
        <v>-128.5</v>
      </c>
      <c r="I61" s="17" t="s">
        <v>138</v>
      </c>
      <c r="J61" s="18" t="s">
        <v>139</v>
      </c>
      <c r="K61" s="17">
        <v>-128.5</v>
      </c>
      <c r="L61" s="17" t="s">
        <v>140</v>
      </c>
      <c r="M61" s="18" t="s">
        <v>84</v>
      </c>
      <c r="N61" s="18"/>
      <c r="O61" s="19" t="s">
        <v>136</v>
      </c>
      <c r="P61" s="19" t="s">
        <v>137</v>
      </c>
    </row>
    <row r="62" spans="1:16" ht="12.75" customHeight="1" thickBot="1" x14ac:dyDescent="0.25">
      <c r="A62" s="3" t="str">
        <f t="shared" si="6"/>
        <v> RIA 8.231 </v>
      </c>
      <c r="B62" s="2" t="str">
        <f t="shared" si="7"/>
        <v>I</v>
      </c>
      <c r="C62" s="3">
        <f t="shared" si="8"/>
        <v>33475.58</v>
      </c>
      <c r="D62" s="7" t="str">
        <f t="shared" si="9"/>
        <v>vis</v>
      </c>
      <c r="E62" s="16">
        <f>VLOOKUP(C62,'Active 1'!C$21:E$973,3,FALSE)</f>
        <v>-126.00184564050392</v>
      </c>
      <c r="F62" s="2" t="s">
        <v>80</v>
      </c>
      <c r="G62" s="7" t="str">
        <f t="shared" si="10"/>
        <v>33475.580</v>
      </c>
      <c r="H62" s="3">
        <f t="shared" si="11"/>
        <v>-126</v>
      </c>
      <c r="I62" s="17" t="s">
        <v>141</v>
      </c>
      <c r="J62" s="18" t="s">
        <v>142</v>
      </c>
      <c r="K62" s="17">
        <v>-126</v>
      </c>
      <c r="L62" s="17" t="s">
        <v>143</v>
      </c>
      <c r="M62" s="18" t="s">
        <v>84</v>
      </c>
      <c r="N62" s="18"/>
      <c r="O62" s="19" t="s">
        <v>136</v>
      </c>
      <c r="P62" s="19" t="s">
        <v>137</v>
      </c>
    </row>
    <row r="63" spans="1:16" ht="12.75" customHeight="1" thickBot="1" x14ac:dyDescent="0.25">
      <c r="A63" s="3" t="str">
        <f t="shared" si="6"/>
        <v> BRNO 30.56 </v>
      </c>
      <c r="B63" s="2" t="str">
        <f t="shared" si="7"/>
        <v>II</v>
      </c>
      <c r="C63" s="3">
        <f t="shared" si="8"/>
        <v>33569.434999999998</v>
      </c>
      <c r="D63" s="7" t="str">
        <f t="shared" si="9"/>
        <v>vis</v>
      </c>
      <c r="E63" s="16">
        <f>VLOOKUP(C63,'Active 1'!C$21:E$973,3,FALSE)</f>
        <v>-96.28956611619293</v>
      </c>
      <c r="F63" s="2" t="s">
        <v>80</v>
      </c>
      <c r="G63" s="7" t="str">
        <f t="shared" si="10"/>
        <v>33569.435</v>
      </c>
      <c r="H63" s="3">
        <f t="shared" si="11"/>
        <v>-96.5</v>
      </c>
      <c r="I63" s="17" t="s">
        <v>144</v>
      </c>
      <c r="J63" s="18" t="s">
        <v>145</v>
      </c>
      <c r="K63" s="17">
        <v>-96.5</v>
      </c>
      <c r="L63" s="17" t="s">
        <v>146</v>
      </c>
      <c r="M63" s="18" t="s">
        <v>84</v>
      </c>
      <c r="N63" s="18"/>
      <c r="O63" s="19" t="s">
        <v>85</v>
      </c>
      <c r="P63" s="19" t="s">
        <v>86</v>
      </c>
    </row>
    <row r="64" spans="1:16" ht="12.75" customHeight="1" thickBot="1" x14ac:dyDescent="0.25">
      <c r="A64" s="3" t="str">
        <f t="shared" si="6"/>
        <v> RIA 8.231 </v>
      </c>
      <c r="B64" s="2" t="str">
        <f t="shared" si="7"/>
        <v>II</v>
      </c>
      <c r="C64" s="3">
        <f t="shared" si="8"/>
        <v>33569.472999999998</v>
      </c>
      <c r="D64" s="7" t="str">
        <f t="shared" si="9"/>
        <v>vis</v>
      </c>
      <c r="E64" s="16">
        <f>VLOOKUP(C64,'Active 1'!C$21:E$973,3,FALSE)</f>
        <v>-96.277536212384533</v>
      </c>
      <c r="F64" s="2" t="s">
        <v>80</v>
      </c>
      <c r="G64" s="7" t="str">
        <f t="shared" si="10"/>
        <v>33569.473</v>
      </c>
      <c r="H64" s="3">
        <f t="shared" si="11"/>
        <v>-96.5</v>
      </c>
      <c r="I64" s="17" t="s">
        <v>147</v>
      </c>
      <c r="J64" s="18" t="s">
        <v>148</v>
      </c>
      <c r="K64" s="17">
        <v>-96.5</v>
      </c>
      <c r="L64" s="17" t="s">
        <v>149</v>
      </c>
      <c r="M64" s="18" t="s">
        <v>84</v>
      </c>
      <c r="N64" s="18"/>
      <c r="O64" s="19" t="s">
        <v>136</v>
      </c>
      <c r="P64" s="19" t="s">
        <v>137</v>
      </c>
    </row>
    <row r="65" spans="1:16" ht="12.75" customHeight="1" thickBot="1" x14ac:dyDescent="0.25">
      <c r="A65" s="3" t="str">
        <f t="shared" si="6"/>
        <v> RIA 8.231 </v>
      </c>
      <c r="B65" s="2" t="str">
        <f t="shared" si="7"/>
        <v>I</v>
      </c>
      <c r="C65" s="3">
        <f t="shared" si="8"/>
        <v>33592.457000000002</v>
      </c>
      <c r="D65" s="7" t="str">
        <f t="shared" si="9"/>
        <v>vis</v>
      </c>
      <c r="E65" s="16">
        <f>VLOOKUP(C65,'Active 1'!C$21:E$973,3,FALSE)</f>
        <v>-89.001343866884412</v>
      </c>
      <c r="F65" s="2" t="s">
        <v>80</v>
      </c>
      <c r="G65" s="7" t="str">
        <f t="shared" si="10"/>
        <v>33592.457</v>
      </c>
      <c r="H65" s="3">
        <f t="shared" si="11"/>
        <v>-89</v>
      </c>
      <c r="I65" s="17" t="s">
        <v>150</v>
      </c>
      <c r="J65" s="18" t="s">
        <v>151</v>
      </c>
      <c r="K65" s="17">
        <v>-89</v>
      </c>
      <c r="L65" s="17" t="s">
        <v>152</v>
      </c>
      <c r="M65" s="18" t="s">
        <v>84</v>
      </c>
      <c r="N65" s="18"/>
      <c r="O65" s="19" t="s">
        <v>136</v>
      </c>
      <c r="P65" s="19" t="s">
        <v>137</v>
      </c>
    </row>
    <row r="66" spans="1:16" ht="12.75" customHeight="1" thickBot="1" x14ac:dyDescent="0.25">
      <c r="A66" s="3" t="str">
        <f t="shared" si="6"/>
        <v> BRNO 30.56 </v>
      </c>
      <c r="B66" s="2" t="str">
        <f t="shared" si="7"/>
        <v>II</v>
      </c>
      <c r="C66" s="3">
        <f t="shared" si="8"/>
        <v>33828.502</v>
      </c>
      <c r="D66" s="7" t="str">
        <f t="shared" si="9"/>
        <v>vis</v>
      </c>
      <c r="E66" s="16">
        <f>VLOOKUP(C66,'Active 1'!C$21:E$973,3,FALSE)</f>
        <v>-14.275063750574796</v>
      </c>
      <c r="F66" s="2" t="s">
        <v>80</v>
      </c>
      <c r="G66" s="7" t="str">
        <f t="shared" si="10"/>
        <v>33828.502</v>
      </c>
      <c r="H66" s="3">
        <f t="shared" si="11"/>
        <v>-14.5</v>
      </c>
      <c r="I66" s="17" t="s">
        <v>153</v>
      </c>
      <c r="J66" s="18" t="s">
        <v>154</v>
      </c>
      <c r="K66" s="17">
        <v>-14.5</v>
      </c>
      <c r="L66" s="17" t="s">
        <v>155</v>
      </c>
      <c r="M66" s="18" t="s">
        <v>84</v>
      </c>
      <c r="N66" s="18"/>
      <c r="O66" s="19" t="s">
        <v>85</v>
      </c>
      <c r="P66" s="19" t="s">
        <v>86</v>
      </c>
    </row>
    <row r="67" spans="1:16" ht="12.75" customHeight="1" thickBot="1" x14ac:dyDescent="0.25">
      <c r="A67" s="3" t="str">
        <f t="shared" si="6"/>
        <v> RIA 8.231 </v>
      </c>
      <c r="B67" s="2" t="str">
        <f t="shared" si="7"/>
        <v>I</v>
      </c>
      <c r="C67" s="3">
        <f t="shared" si="8"/>
        <v>33873.608</v>
      </c>
      <c r="D67" s="7" t="str">
        <f t="shared" si="9"/>
        <v>vis</v>
      </c>
      <c r="E67" s="16">
        <f>VLOOKUP(C67,'Active 1'!C$21:E$973,3,FALSE)</f>
        <v>4.4320698249972462E-3</v>
      </c>
      <c r="F67" s="2" t="s">
        <v>80</v>
      </c>
      <c r="G67" s="7" t="str">
        <f t="shared" si="10"/>
        <v>33873.608</v>
      </c>
      <c r="H67" s="3">
        <f t="shared" si="11"/>
        <v>0</v>
      </c>
      <c r="I67" s="17" t="s">
        <v>156</v>
      </c>
      <c r="J67" s="18" t="s">
        <v>157</v>
      </c>
      <c r="K67" s="17">
        <v>0</v>
      </c>
      <c r="L67" s="17" t="s">
        <v>158</v>
      </c>
      <c r="M67" s="18" t="s">
        <v>84</v>
      </c>
      <c r="N67" s="18"/>
      <c r="O67" s="19" t="s">
        <v>136</v>
      </c>
      <c r="P67" s="19" t="s">
        <v>137</v>
      </c>
    </row>
    <row r="68" spans="1:16" ht="12.75" customHeight="1" thickBot="1" x14ac:dyDescent="0.25">
      <c r="A68" s="3" t="str">
        <f t="shared" si="6"/>
        <v> BRNO 30.56 </v>
      </c>
      <c r="B68" s="2" t="str">
        <f t="shared" si="7"/>
        <v>II</v>
      </c>
      <c r="C68" s="3">
        <f t="shared" si="8"/>
        <v>33929.512000000002</v>
      </c>
      <c r="D68" s="7" t="str">
        <f t="shared" si="9"/>
        <v>vis</v>
      </c>
      <c r="E68" s="16">
        <f>VLOOKUP(C68,'Active 1'!C$21:E$973,3,FALSE)</f>
        <v>17.702320030266328</v>
      </c>
      <c r="F68" s="2" t="s">
        <v>80</v>
      </c>
      <c r="G68" s="7" t="str">
        <f t="shared" si="10"/>
        <v>33929.512</v>
      </c>
      <c r="H68" s="3">
        <f t="shared" si="11"/>
        <v>17.5</v>
      </c>
      <c r="I68" s="17" t="s">
        <v>159</v>
      </c>
      <c r="J68" s="18" t="s">
        <v>160</v>
      </c>
      <c r="K68" s="17">
        <v>17.5</v>
      </c>
      <c r="L68" s="17" t="s">
        <v>161</v>
      </c>
      <c r="M68" s="18" t="s">
        <v>84</v>
      </c>
      <c r="N68" s="18"/>
      <c r="O68" s="19" t="s">
        <v>85</v>
      </c>
      <c r="P68" s="19" t="s">
        <v>86</v>
      </c>
    </row>
    <row r="69" spans="1:16" ht="12.75" customHeight="1" thickBot="1" x14ac:dyDescent="0.25">
      <c r="A69" s="3" t="str">
        <f t="shared" si="6"/>
        <v> RIA 8.231 </v>
      </c>
      <c r="B69" s="2" t="str">
        <f t="shared" si="7"/>
        <v>I</v>
      </c>
      <c r="C69" s="3">
        <f t="shared" si="8"/>
        <v>34363.21</v>
      </c>
      <c r="D69" s="7" t="str">
        <f t="shared" si="9"/>
        <v>vis</v>
      </c>
      <c r="E69" s="16">
        <f>VLOOKUP(C69,'Active 1'!C$21:E$973,3,FALSE)</f>
        <v>155.000878499555</v>
      </c>
      <c r="F69" s="2" t="s">
        <v>80</v>
      </c>
      <c r="G69" s="7" t="str">
        <f t="shared" si="10"/>
        <v>34363.210</v>
      </c>
      <c r="H69" s="3">
        <f t="shared" si="11"/>
        <v>155</v>
      </c>
      <c r="I69" s="17" t="s">
        <v>162</v>
      </c>
      <c r="J69" s="18" t="s">
        <v>163</v>
      </c>
      <c r="K69" s="17">
        <v>155</v>
      </c>
      <c r="L69" s="17" t="s">
        <v>164</v>
      </c>
      <c r="M69" s="18" t="s">
        <v>84</v>
      </c>
      <c r="N69" s="18"/>
      <c r="O69" s="19" t="s">
        <v>136</v>
      </c>
      <c r="P69" s="19" t="s">
        <v>137</v>
      </c>
    </row>
    <row r="70" spans="1:16" ht="12.75" customHeight="1" thickBot="1" x14ac:dyDescent="0.25">
      <c r="A70" s="3" t="str">
        <f t="shared" si="6"/>
        <v> RIA 8.231 </v>
      </c>
      <c r="B70" s="2" t="str">
        <f t="shared" si="7"/>
        <v>I</v>
      </c>
      <c r="C70" s="3">
        <f t="shared" si="8"/>
        <v>34366.357000000004</v>
      </c>
      <c r="D70" s="7" t="str">
        <f t="shared" si="9"/>
        <v>vis</v>
      </c>
      <c r="E70" s="16">
        <f>VLOOKUP(C70,'Active 1'!C$21:E$973,3,FALSE)</f>
        <v>155.99714448072962</v>
      </c>
      <c r="F70" s="2" t="s">
        <v>80</v>
      </c>
      <c r="G70" s="7" t="str">
        <f t="shared" si="10"/>
        <v>34366.357</v>
      </c>
      <c r="H70" s="3">
        <f t="shared" si="11"/>
        <v>156</v>
      </c>
      <c r="I70" s="17" t="s">
        <v>165</v>
      </c>
      <c r="J70" s="18" t="s">
        <v>166</v>
      </c>
      <c r="K70" s="17">
        <v>156</v>
      </c>
      <c r="L70" s="17" t="s">
        <v>167</v>
      </c>
      <c r="M70" s="18" t="s">
        <v>84</v>
      </c>
      <c r="N70" s="18"/>
      <c r="O70" s="19" t="s">
        <v>136</v>
      </c>
      <c r="P70" s="19" t="s">
        <v>137</v>
      </c>
    </row>
    <row r="71" spans="1:16" ht="12.75" customHeight="1" thickBot="1" x14ac:dyDescent="0.25">
      <c r="A71" s="3" t="str">
        <f t="shared" si="6"/>
        <v> RIA 8.231 </v>
      </c>
      <c r="B71" s="2" t="str">
        <f t="shared" si="7"/>
        <v>II</v>
      </c>
      <c r="C71" s="3">
        <f t="shared" si="8"/>
        <v>34381.252</v>
      </c>
      <c r="D71" s="7" t="str">
        <f t="shared" si="9"/>
        <v>vis</v>
      </c>
      <c r="E71" s="16">
        <f>VLOOKUP(C71,'Active 1'!C$21:E$973,3,FALSE)</f>
        <v>160.71255019714894</v>
      </c>
      <c r="F71" s="2" t="s">
        <v>80</v>
      </c>
      <c r="G71" s="7" t="str">
        <f t="shared" si="10"/>
        <v>34381.252</v>
      </c>
      <c r="H71" s="3">
        <f t="shared" si="11"/>
        <v>160.5</v>
      </c>
      <c r="I71" s="17" t="s">
        <v>168</v>
      </c>
      <c r="J71" s="18" t="s">
        <v>169</v>
      </c>
      <c r="K71" s="17">
        <v>160.5</v>
      </c>
      <c r="L71" s="17" t="s">
        <v>170</v>
      </c>
      <c r="M71" s="18" t="s">
        <v>84</v>
      </c>
      <c r="N71" s="18"/>
      <c r="O71" s="19" t="s">
        <v>136</v>
      </c>
      <c r="P71" s="19" t="s">
        <v>137</v>
      </c>
    </row>
    <row r="72" spans="1:16" ht="12.75" customHeight="1" thickBot="1" x14ac:dyDescent="0.25">
      <c r="A72" s="3" t="str">
        <f t="shared" si="6"/>
        <v> BRNO 30.56 </v>
      </c>
      <c r="B72" s="2" t="str">
        <f t="shared" si="7"/>
        <v>II</v>
      </c>
      <c r="C72" s="3">
        <f t="shared" si="8"/>
        <v>34485.493000000002</v>
      </c>
      <c r="D72" s="7" t="str">
        <f t="shared" si="9"/>
        <v>vis</v>
      </c>
      <c r="E72" s="16">
        <f>VLOOKUP(C72,'Active 1'!C$21:E$973,3,FALSE)</f>
        <v>193.71279237810776</v>
      </c>
      <c r="F72" s="2" t="s">
        <v>80</v>
      </c>
      <c r="G72" s="7" t="str">
        <f t="shared" si="10"/>
        <v>34485.493</v>
      </c>
      <c r="H72" s="3">
        <f t="shared" si="11"/>
        <v>193.5</v>
      </c>
      <c r="I72" s="17" t="s">
        <v>171</v>
      </c>
      <c r="J72" s="18" t="s">
        <v>172</v>
      </c>
      <c r="K72" s="17">
        <v>193.5</v>
      </c>
      <c r="L72" s="17" t="s">
        <v>173</v>
      </c>
      <c r="M72" s="18" t="s">
        <v>84</v>
      </c>
      <c r="N72" s="18"/>
      <c r="O72" s="19" t="s">
        <v>85</v>
      </c>
      <c r="P72" s="19" t="s">
        <v>86</v>
      </c>
    </row>
    <row r="73" spans="1:16" ht="12.75" customHeight="1" thickBot="1" x14ac:dyDescent="0.25">
      <c r="A73" s="3" t="str">
        <f t="shared" si="6"/>
        <v> RIA 8.231 </v>
      </c>
      <c r="B73" s="2" t="str">
        <f t="shared" si="7"/>
        <v>II</v>
      </c>
      <c r="C73" s="3">
        <f t="shared" si="8"/>
        <v>34605.495000000003</v>
      </c>
      <c r="D73" s="7" t="str">
        <f t="shared" si="9"/>
        <v>vis</v>
      </c>
      <c r="E73" s="16">
        <f>VLOOKUP(C73,'Active 1'!C$21:E$973,3,FALSE)</f>
        <v>231.70259545174829</v>
      </c>
      <c r="F73" s="2" t="s">
        <v>80</v>
      </c>
      <c r="G73" s="7" t="str">
        <f t="shared" si="10"/>
        <v>34605.495</v>
      </c>
      <c r="H73" s="3">
        <f t="shared" si="11"/>
        <v>231.5</v>
      </c>
      <c r="I73" s="17" t="s">
        <v>174</v>
      </c>
      <c r="J73" s="18" t="s">
        <v>175</v>
      </c>
      <c r="K73" s="17">
        <v>231.5</v>
      </c>
      <c r="L73" s="17" t="s">
        <v>161</v>
      </c>
      <c r="M73" s="18" t="s">
        <v>84</v>
      </c>
      <c r="N73" s="18"/>
      <c r="O73" s="19" t="s">
        <v>136</v>
      </c>
      <c r="P73" s="19" t="s">
        <v>137</v>
      </c>
    </row>
    <row r="74" spans="1:16" ht="12.75" customHeight="1" thickBot="1" x14ac:dyDescent="0.25">
      <c r="A74" s="3" t="str">
        <f t="shared" si="6"/>
        <v> RIA 8.231 </v>
      </c>
      <c r="B74" s="2" t="str">
        <f t="shared" si="7"/>
        <v>II</v>
      </c>
      <c r="C74" s="3">
        <f t="shared" si="8"/>
        <v>34624.495000000003</v>
      </c>
      <c r="D74" s="7" t="str">
        <f t="shared" si="9"/>
        <v>vis</v>
      </c>
      <c r="E74" s="16">
        <f>VLOOKUP(C74,'Active 1'!C$21:E$973,3,FALSE)</f>
        <v>237.71754735587629</v>
      </c>
      <c r="F74" s="2" t="s">
        <v>80</v>
      </c>
      <c r="G74" s="7" t="str">
        <f t="shared" si="10"/>
        <v>34624.495</v>
      </c>
      <c r="H74" s="3">
        <f t="shared" si="11"/>
        <v>237.5</v>
      </c>
      <c r="I74" s="17" t="s">
        <v>176</v>
      </c>
      <c r="J74" s="18" t="s">
        <v>177</v>
      </c>
      <c r="K74" s="17">
        <v>237.5</v>
      </c>
      <c r="L74" s="17" t="s">
        <v>178</v>
      </c>
      <c r="M74" s="18" t="s">
        <v>84</v>
      </c>
      <c r="N74" s="18"/>
      <c r="O74" s="19" t="s">
        <v>136</v>
      </c>
      <c r="P74" s="19" t="s">
        <v>137</v>
      </c>
    </row>
    <row r="75" spans="1:16" ht="12.75" customHeight="1" thickBot="1" x14ac:dyDescent="0.25">
      <c r="A75" s="3" t="str">
        <f t="shared" ref="A75:A106" si="12">P75</f>
        <v> RIA 8.231 </v>
      </c>
      <c r="B75" s="2" t="str">
        <f t="shared" ref="B75:B106" si="13">IF(H75=INT(H75),"I","II")</f>
        <v>II</v>
      </c>
      <c r="C75" s="3">
        <f t="shared" ref="C75:C106" si="14">1*G75</f>
        <v>34719.25</v>
      </c>
      <c r="D75" s="7" t="str">
        <f t="shared" ref="D75:D106" si="15">VLOOKUP(F75,I$1:J$5,2,FALSE)</f>
        <v>vis</v>
      </c>
      <c r="E75" s="16">
        <f>VLOOKUP(C75,'Active 1'!C$21:E$973,3,FALSE)</f>
        <v>267.7147456545938</v>
      </c>
      <c r="F75" s="2" t="s">
        <v>80</v>
      </c>
      <c r="G75" s="7" t="str">
        <f t="shared" ref="G75:G106" si="16">MID(I75,3,LEN(I75)-3)</f>
        <v>34719.250</v>
      </c>
      <c r="H75" s="3">
        <f t="shared" ref="H75:H106" si="17">1*K75</f>
        <v>267.5</v>
      </c>
      <c r="I75" s="17" t="s">
        <v>179</v>
      </c>
      <c r="J75" s="18" t="s">
        <v>180</v>
      </c>
      <c r="K75" s="17">
        <v>267.5</v>
      </c>
      <c r="L75" s="17" t="s">
        <v>181</v>
      </c>
      <c r="M75" s="18" t="s">
        <v>84</v>
      </c>
      <c r="N75" s="18"/>
      <c r="O75" s="19" t="s">
        <v>136</v>
      </c>
      <c r="P75" s="19" t="s">
        <v>137</v>
      </c>
    </row>
    <row r="76" spans="1:16" ht="12.75" customHeight="1" thickBot="1" x14ac:dyDescent="0.25">
      <c r="A76" s="3" t="str">
        <f t="shared" si="12"/>
        <v> BRNO 30.56 </v>
      </c>
      <c r="B76" s="2" t="str">
        <f t="shared" si="13"/>
        <v>II</v>
      </c>
      <c r="C76" s="3">
        <f t="shared" si="14"/>
        <v>35224.582000000002</v>
      </c>
      <c r="D76" s="7" t="str">
        <f t="shared" si="15"/>
        <v>vis</v>
      </c>
      <c r="E76" s="16">
        <f>VLOOKUP(C76,'Active 1'!C$21:E$973,3,FALSE)</f>
        <v>427.6909391081108</v>
      </c>
      <c r="F76" s="2" t="s">
        <v>80</v>
      </c>
      <c r="G76" s="7" t="str">
        <f t="shared" si="16"/>
        <v>35224.582</v>
      </c>
      <c r="H76" s="3">
        <f t="shared" si="17"/>
        <v>427.5</v>
      </c>
      <c r="I76" s="17" t="s">
        <v>182</v>
      </c>
      <c r="J76" s="18" t="s">
        <v>183</v>
      </c>
      <c r="K76" s="17">
        <v>427.5</v>
      </c>
      <c r="L76" s="17" t="s">
        <v>184</v>
      </c>
      <c r="M76" s="18" t="s">
        <v>84</v>
      </c>
      <c r="N76" s="18"/>
      <c r="O76" s="19" t="s">
        <v>85</v>
      </c>
      <c r="P76" s="19" t="s">
        <v>86</v>
      </c>
    </row>
    <row r="77" spans="1:16" ht="12.75" customHeight="1" thickBot="1" x14ac:dyDescent="0.25">
      <c r="A77" s="3" t="str">
        <f t="shared" si="12"/>
        <v> BRNO 30.56 </v>
      </c>
      <c r="B77" s="2" t="str">
        <f t="shared" si="13"/>
        <v>II</v>
      </c>
      <c r="C77" s="3">
        <f t="shared" si="14"/>
        <v>36453.372000000003</v>
      </c>
      <c r="D77" s="7" t="str">
        <f t="shared" si="15"/>
        <v>vis</v>
      </c>
      <c r="E77" s="16">
        <f>VLOOKUP(C77,'Active 1'!C$21:E$973,3,FALSE)</f>
        <v>816.69687333302909</v>
      </c>
      <c r="F77" s="2" t="s">
        <v>80</v>
      </c>
      <c r="G77" s="7" t="str">
        <f t="shared" si="16"/>
        <v>36453.372</v>
      </c>
      <c r="H77" s="3">
        <f t="shared" si="17"/>
        <v>816.5</v>
      </c>
      <c r="I77" s="17" t="s">
        <v>185</v>
      </c>
      <c r="J77" s="18" t="s">
        <v>186</v>
      </c>
      <c r="K77" s="17">
        <v>816.5</v>
      </c>
      <c r="L77" s="17" t="s">
        <v>187</v>
      </c>
      <c r="M77" s="18" t="s">
        <v>84</v>
      </c>
      <c r="N77" s="18"/>
      <c r="O77" s="19" t="s">
        <v>85</v>
      </c>
      <c r="P77" s="19" t="s">
        <v>86</v>
      </c>
    </row>
    <row r="78" spans="1:16" ht="12.75" customHeight="1" thickBot="1" x14ac:dyDescent="0.25">
      <c r="A78" s="3" t="str">
        <f t="shared" si="12"/>
        <v> BRNO 30.56 </v>
      </c>
      <c r="B78" s="2" t="str">
        <f t="shared" si="13"/>
        <v>II</v>
      </c>
      <c r="C78" s="3">
        <f t="shared" si="14"/>
        <v>36813.478999999999</v>
      </c>
      <c r="D78" s="7" t="str">
        <f t="shared" si="15"/>
        <v>vis</v>
      </c>
      <c r="E78" s="16">
        <f>VLOOKUP(C78,'Active 1'!C$21:E$973,3,FALSE)</f>
        <v>930.69825677196593</v>
      </c>
      <c r="F78" s="2" t="s">
        <v>80</v>
      </c>
      <c r="G78" s="7" t="str">
        <f t="shared" si="16"/>
        <v>36813.479</v>
      </c>
      <c r="H78" s="3">
        <f t="shared" si="17"/>
        <v>930.5</v>
      </c>
      <c r="I78" s="17" t="s">
        <v>188</v>
      </c>
      <c r="J78" s="18" t="s">
        <v>189</v>
      </c>
      <c r="K78" s="17">
        <v>930.5</v>
      </c>
      <c r="L78" s="17" t="s">
        <v>190</v>
      </c>
      <c r="M78" s="18" t="s">
        <v>84</v>
      </c>
      <c r="N78" s="18"/>
      <c r="O78" s="19" t="s">
        <v>85</v>
      </c>
      <c r="P78" s="19" t="s">
        <v>86</v>
      </c>
    </row>
    <row r="79" spans="1:16" ht="12.75" customHeight="1" thickBot="1" x14ac:dyDescent="0.25">
      <c r="A79" s="3" t="str">
        <f t="shared" si="12"/>
        <v> BRNO 30.55 </v>
      </c>
      <c r="B79" s="2" t="str">
        <f t="shared" si="13"/>
        <v>I</v>
      </c>
      <c r="C79" s="3">
        <f t="shared" si="14"/>
        <v>36814.464999999997</v>
      </c>
      <c r="D79" s="7" t="str">
        <f t="shared" si="15"/>
        <v>vis</v>
      </c>
      <c r="E79" s="16">
        <f>VLOOKUP(C79,'Active 1'!C$21:E$973,3,FALSE)</f>
        <v>931.01040111814768</v>
      </c>
      <c r="F79" s="2" t="s">
        <v>80</v>
      </c>
      <c r="G79" s="7" t="str">
        <f t="shared" si="16"/>
        <v>36814.465</v>
      </c>
      <c r="H79" s="3">
        <f t="shared" si="17"/>
        <v>931</v>
      </c>
      <c r="I79" s="17" t="s">
        <v>191</v>
      </c>
      <c r="J79" s="18" t="s">
        <v>192</v>
      </c>
      <c r="K79" s="17">
        <v>931</v>
      </c>
      <c r="L79" s="17" t="s">
        <v>193</v>
      </c>
      <c r="M79" s="18" t="s">
        <v>84</v>
      </c>
      <c r="N79" s="18"/>
      <c r="O79" s="19" t="s">
        <v>85</v>
      </c>
      <c r="P79" s="19" t="s">
        <v>99</v>
      </c>
    </row>
    <row r="80" spans="1:16" ht="12.75" customHeight="1" thickBot="1" x14ac:dyDescent="0.25">
      <c r="A80" s="3" t="str">
        <f t="shared" si="12"/>
        <v> BRNO 30.56 </v>
      </c>
      <c r="B80" s="2" t="str">
        <f t="shared" si="13"/>
        <v>II</v>
      </c>
      <c r="C80" s="3">
        <f t="shared" si="14"/>
        <v>36851.43</v>
      </c>
      <c r="D80" s="7" t="str">
        <f t="shared" si="15"/>
        <v>vis</v>
      </c>
      <c r="E80" s="16">
        <f>VLOOKUP(C80,'Active 1'!C$21:E$973,3,FALSE)</f>
        <v>942.71264833583791</v>
      </c>
      <c r="F80" s="2" t="s">
        <v>80</v>
      </c>
      <c r="G80" s="7" t="str">
        <f t="shared" si="16"/>
        <v>36851.430</v>
      </c>
      <c r="H80" s="3">
        <f t="shared" si="17"/>
        <v>942.5</v>
      </c>
      <c r="I80" s="17" t="s">
        <v>194</v>
      </c>
      <c r="J80" s="18" t="s">
        <v>195</v>
      </c>
      <c r="K80" s="17">
        <v>942.5</v>
      </c>
      <c r="L80" s="17" t="s">
        <v>170</v>
      </c>
      <c r="M80" s="18" t="s">
        <v>84</v>
      </c>
      <c r="N80" s="18"/>
      <c r="O80" s="19" t="s">
        <v>85</v>
      </c>
      <c r="P80" s="19" t="s">
        <v>86</v>
      </c>
    </row>
    <row r="81" spans="1:16" ht="12.75" customHeight="1" thickBot="1" x14ac:dyDescent="0.25">
      <c r="A81" s="3" t="str">
        <f t="shared" si="12"/>
        <v> BRNO 30.55 </v>
      </c>
      <c r="B81" s="2" t="str">
        <f t="shared" si="13"/>
        <v>I</v>
      </c>
      <c r="C81" s="3">
        <f t="shared" si="14"/>
        <v>37231.451999999997</v>
      </c>
      <c r="D81" s="7" t="str">
        <f t="shared" si="15"/>
        <v>vis</v>
      </c>
      <c r="E81" s="16">
        <f>VLOOKUP(C81,'Active 1'!C$21:E$973,3,FALSE)</f>
        <v>1063.0186510995491</v>
      </c>
      <c r="F81" s="2" t="s">
        <v>80</v>
      </c>
      <c r="G81" s="7" t="str">
        <f t="shared" si="16"/>
        <v>37231.452</v>
      </c>
      <c r="H81" s="3">
        <f t="shared" si="17"/>
        <v>1063</v>
      </c>
      <c r="I81" s="17" t="s">
        <v>196</v>
      </c>
      <c r="J81" s="18" t="s">
        <v>197</v>
      </c>
      <c r="K81" s="17">
        <v>1063</v>
      </c>
      <c r="L81" s="17" t="s">
        <v>198</v>
      </c>
      <c r="M81" s="18" t="s">
        <v>84</v>
      </c>
      <c r="N81" s="18"/>
      <c r="O81" s="19" t="s">
        <v>85</v>
      </c>
      <c r="P81" s="19" t="s">
        <v>99</v>
      </c>
    </row>
    <row r="82" spans="1:16" ht="12.75" customHeight="1" thickBot="1" x14ac:dyDescent="0.25">
      <c r="A82" s="3" t="str">
        <f t="shared" si="12"/>
        <v> BRNO 30.56 </v>
      </c>
      <c r="B82" s="2" t="str">
        <f t="shared" si="13"/>
        <v>II</v>
      </c>
      <c r="C82" s="3">
        <f t="shared" si="14"/>
        <v>37663.245999999999</v>
      </c>
      <c r="D82" s="7" t="str">
        <f t="shared" si="15"/>
        <v>vis</v>
      </c>
      <c r="E82" s="16">
        <f>VLOOKUP(C82,'Active 1'!C$21:E$973,3,FALSE)</f>
        <v>1199.7144480727625</v>
      </c>
      <c r="F82" s="2" t="s">
        <v>80</v>
      </c>
      <c r="G82" s="7" t="str">
        <f t="shared" si="16"/>
        <v>37663.246</v>
      </c>
      <c r="H82" s="3">
        <f t="shared" si="17"/>
        <v>1199.5</v>
      </c>
      <c r="I82" s="17" t="s">
        <v>199</v>
      </c>
      <c r="J82" s="18" t="s">
        <v>200</v>
      </c>
      <c r="K82" s="17">
        <v>1199.5</v>
      </c>
      <c r="L82" s="17" t="s">
        <v>201</v>
      </c>
      <c r="M82" s="18" t="s">
        <v>84</v>
      </c>
      <c r="N82" s="18"/>
      <c r="O82" s="19" t="s">
        <v>85</v>
      </c>
      <c r="P82" s="19" t="s">
        <v>86</v>
      </c>
    </row>
    <row r="83" spans="1:16" ht="12.75" customHeight="1" thickBot="1" x14ac:dyDescent="0.25">
      <c r="A83" s="3" t="str">
        <f t="shared" si="12"/>
        <v> BRNO 30.55 </v>
      </c>
      <c r="B83" s="2" t="str">
        <f t="shared" si="13"/>
        <v>I</v>
      </c>
      <c r="C83" s="3">
        <f t="shared" si="14"/>
        <v>38043.254999999997</v>
      </c>
      <c r="D83" s="7" t="str">
        <f t="shared" si="15"/>
        <v>vis</v>
      </c>
      <c r="E83" s="16">
        <f>VLOOKUP(C83,'Active 1'!C$21:E$973,3,FALSE)</f>
        <v>1320.016335343066</v>
      </c>
      <c r="F83" s="2" t="s">
        <v>80</v>
      </c>
      <c r="G83" s="7" t="str">
        <f t="shared" si="16"/>
        <v>38043.255</v>
      </c>
      <c r="H83" s="3">
        <f t="shared" si="17"/>
        <v>1320</v>
      </c>
      <c r="I83" s="17" t="s">
        <v>202</v>
      </c>
      <c r="J83" s="18" t="s">
        <v>203</v>
      </c>
      <c r="K83" s="17">
        <v>1320</v>
      </c>
      <c r="L83" s="17" t="s">
        <v>204</v>
      </c>
      <c r="M83" s="18" t="s">
        <v>84</v>
      </c>
      <c r="N83" s="18"/>
      <c r="O83" s="19" t="s">
        <v>85</v>
      </c>
      <c r="P83" s="19" t="s">
        <v>99</v>
      </c>
    </row>
    <row r="84" spans="1:16" ht="12.75" customHeight="1" thickBot="1" x14ac:dyDescent="0.25">
      <c r="A84" s="3" t="str">
        <f t="shared" si="12"/>
        <v> BRNO 30.55 </v>
      </c>
      <c r="B84" s="2" t="str">
        <f t="shared" si="13"/>
        <v>I</v>
      </c>
      <c r="C84" s="3">
        <f t="shared" si="14"/>
        <v>38084.29</v>
      </c>
      <c r="D84" s="7" t="str">
        <f t="shared" si="15"/>
        <v>vis</v>
      </c>
      <c r="E84" s="16">
        <f>VLOOKUP(C84,'Active 1'!C$21:E$973,3,FALSE)</f>
        <v>1333.0070485739036</v>
      </c>
      <c r="F84" s="2" t="s">
        <v>80</v>
      </c>
      <c r="G84" s="7" t="str">
        <f t="shared" si="16"/>
        <v>38084.290</v>
      </c>
      <c r="H84" s="3">
        <f t="shared" si="17"/>
        <v>1333</v>
      </c>
      <c r="I84" s="17" t="s">
        <v>205</v>
      </c>
      <c r="J84" s="18" t="s">
        <v>206</v>
      </c>
      <c r="K84" s="17">
        <v>1333</v>
      </c>
      <c r="L84" s="17" t="s">
        <v>207</v>
      </c>
      <c r="M84" s="18" t="s">
        <v>84</v>
      </c>
      <c r="N84" s="18"/>
      <c r="O84" s="19" t="s">
        <v>85</v>
      </c>
      <c r="P84" s="19" t="s">
        <v>99</v>
      </c>
    </row>
    <row r="85" spans="1:16" ht="12.75" customHeight="1" thickBot="1" x14ac:dyDescent="0.25">
      <c r="A85" s="3" t="str">
        <f t="shared" si="12"/>
        <v> BRNO 30.55 </v>
      </c>
      <c r="B85" s="2" t="str">
        <f t="shared" si="13"/>
        <v>I</v>
      </c>
      <c r="C85" s="3">
        <f t="shared" si="14"/>
        <v>38286.464999999997</v>
      </c>
      <c r="D85" s="7" t="str">
        <f t="shared" si="15"/>
        <v>vis</v>
      </c>
      <c r="E85" s="16">
        <f>VLOOKUP(C85,'Active 1'!C$21:E$973,3,FALSE)</f>
        <v>1397.0108854800642</v>
      </c>
      <c r="F85" s="2" t="s">
        <v>80</v>
      </c>
      <c r="G85" s="7" t="str">
        <f t="shared" si="16"/>
        <v>38286.465</v>
      </c>
      <c r="H85" s="3">
        <f t="shared" si="17"/>
        <v>1397</v>
      </c>
      <c r="I85" s="17" t="s">
        <v>208</v>
      </c>
      <c r="J85" s="18" t="s">
        <v>209</v>
      </c>
      <c r="K85" s="17">
        <v>1397</v>
      </c>
      <c r="L85" s="17" t="s">
        <v>210</v>
      </c>
      <c r="M85" s="18" t="s">
        <v>84</v>
      </c>
      <c r="N85" s="18"/>
      <c r="O85" s="19" t="s">
        <v>85</v>
      </c>
      <c r="P85" s="19" t="s">
        <v>99</v>
      </c>
    </row>
    <row r="86" spans="1:16" ht="12.75" customHeight="1" thickBot="1" x14ac:dyDescent="0.25">
      <c r="A86" s="3" t="str">
        <f t="shared" si="12"/>
        <v> BRNO 30.56 </v>
      </c>
      <c r="B86" s="2" t="str">
        <f t="shared" si="13"/>
        <v>II</v>
      </c>
      <c r="C86" s="3">
        <f t="shared" si="14"/>
        <v>38323.415000000001</v>
      </c>
      <c r="D86" s="7" t="str">
        <f t="shared" si="15"/>
        <v>vis</v>
      </c>
      <c r="E86" s="16">
        <f>VLOOKUP(C86,'Active 1'!C$21:E$973,3,FALSE)</f>
        <v>1408.7083840515145</v>
      </c>
      <c r="F86" s="2" t="s">
        <v>80</v>
      </c>
      <c r="G86" s="7" t="str">
        <f t="shared" si="16"/>
        <v>38323.415</v>
      </c>
      <c r="H86" s="3">
        <f t="shared" si="17"/>
        <v>1408.5</v>
      </c>
      <c r="I86" s="17" t="s">
        <v>211</v>
      </c>
      <c r="J86" s="18" t="s">
        <v>212</v>
      </c>
      <c r="K86" s="17">
        <v>1408.5</v>
      </c>
      <c r="L86" s="17" t="s">
        <v>213</v>
      </c>
      <c r="M86" s="18" t="s">
        <v>84</v>
      </c>
      <c r="N86" s="18"/>
      <c r="O86" s="19" t="s">
        <v>85</v>
      </c>
      <c r="P86" s="19" t="s">
        <v>86</v>
      </c>
    </row>
    <row r="87" spans="1:16" ht="12.75" customHeight="1" thickBot="1" x14ac:dyDescent="0.25">
      <c r="A87" s="3" t="str">
        <f t="shared" si="12"/>
        <v> BRNO 30.55 </v>
      </c>
      <c r="B87" s="2" t="str">
        <f t="shared" si="13"/>
        <v>I</v>
      </c>
      <c r="C87" s="3">
        <f t="shared" si="14"/>
        <v>38384.402000000002</v>
      </c>
      <c r="D87" s="7" t="str">
        <f t="shared" si="15"/>
        <v>vis</v>
      </c>
      <c r="E87" s="16">
        <f>VLOOKUP(C87,'Active 1'!C$21:E$973,3,FALSE)</f>
        <v>1428.0154299345177</v>
      </c>
      <c r="F87" s="2" t="s">
        <v>80</v>
      </c>
      <c r="G87" s="7" t="str">
        <f t="shared" si="16"/>
        <v>38384.402</v>
      </c>
      <c r="H87" s="3">
        <f t="shared" si="17"/>
        <v>1428</v>
      </c>
      <c r="I87" s="17" t="s">
        <v>214</v>
      </c>
      <c r="J87" s="18" t="s">
        <v>215</v>
      </c>
      <c r="K87" s="17">
        <v>1428</v>
      </c>
      <c r="L87" s="17" t="s">
        <v>216</v>
      </c>
      <c r="M87" s="18" t="s">
        <v>84</v>
      </c>
      <c r="N87" s="18"/>
      <c r="O87" s="19" t="s">
        <v>85</v>
      </c>
      <c r="P87" s="19" t="s">
        <v>99</v>
      </c>
    </row>
    <row r="88" spans="1:16" ht="12.75" customHeight="1" thickBot="1" x14ac:dyDescent="0.25">
      <c r="A88" s="3" t="str">
        <f t="shared" si="12"/>
        <v> BRNO 30.55 </v>
      </c>
      <c r="B88" s="2" t="str">
        <f t="shared" si="13"/>
        <v>I</v>
      </c>
      <c r="C88" s="3">
        <f t="shared" si="14"/>
        <v>38387.519999999997</v>
      </c>
      <c r="D88" s="7" t="str">
        <f t="shared" si="15"/>
        <v>vis</v>
      </c>
      <c r="E88" s="16">
        <f>VLOOKUP(C88,'Active 1'!C$21:E$973,3,FALSE)</f>
        <v>1429.0025151996249</v>
      </c>
      <c r="F88" s="2" t="s">
        <v>80</v>
      </c>
      <c r="G88" s="7" t="str">
        <f t="shared" si="16"/>
        <v>38387.520</v>
      </c>
      <c r="H88" s="3">
        <f t="shared" si="17"/>
        <v>1429</v>
      </c>
      <c r="I88" s="17" t="s">
        <v>217</v>
      </c>
      <c r="J88" s="18" t="s">
        <v>218</v>
      </c>
      <c r="K88" s="17">
        <v>1429</v>
      </c>
      <c r="L88" s="17" t="s">
        <v>219</v>
      </c>
      <c r="M88" s="18" t="s">
        <v>84</v>
      </c>
      <c r="N88" s="18"/>
      <c r="O88" s="19" t="s">
        <v>85</v>
      </c>
      <c r="P88" s="19" t="s">
        <v>99</v>
      </c>
    </row>
    <row r="89" spans="1:16" ht="12.75" customHeight="1" thickBot="1" x14ac:dyDescent="0.25">
      <c r="A89" s="3" t="str">
        <f t="shared" si="12"/>
        <v> BRNO 30.56 </v>
      </c>
      <c r="B89" s="2" t="str">
        <f t="shared" si="13"/>
        <v>II</v>
      </c>
      <c r="C89" s="3">
        <f t="shared" si="14"/>
        <v>38440.264000000003</v>
      </c>
      <c r="D89" s="7" t="str">
        <f t="shared" si="15"/>
        <v>vis</v>
      </c>
      <c r="E89" s="16">
        <f>VLOOKUP(C89,'Active 1'!C$21:E$973,3,FALSE)</f>
        <v>1445.7000216854863</v>
      </c>
      <c r="F89" s="2" t="s">
        <v>80</v>
      </c>
      <c r="G89" s="7" t="str">
        <f t="shared" si="16"/>
        <v>38440.264</v>
      </c>
      <c r="H89" s="3">
        <f t="shared" si="17"/>
        <v>1445.5</v>
      </c>
      <c r="I89" s="17" t="s">
        <v>220</v>
      </c>
      <c r="J89" s="18" t="s">
        <v>221</v>
      </c>
      <c r="K89" s="17">
        <v>1445.5</v>
      </c>
      <c r="L89" s="17" t="s">
        <v>222</v>
      </c>
      <c r="M89" s="18" t="s">
        <v>84</v>
      </c>
      <c r="N89" s="18"/>
      <c r="O89" s="19" t="s">
        <v>85</v>
      </c>
      <c r="P89" s="19" t="s">
        <v>86</v>
      </c>
    </row>
    <row r="90" spans="1:16" ht="12.75" customHeight="1" thickBot="1" x14ac:dyDescent="0.25">
      <c r="A90" s="3" t="str">
        <f t="shared" si="12"/>
        <v> BRNO 30.56 </v>
      </c>
      <c r="B90" s="2" t="str">
        <f t="shared" si="13"/>
        <v>II</v>
      </c>
      <c r="C90" s="3">
        <f t="shared" si="14"/>
        <v>38680.436000000002</v>
      </c>
      <c r="D90" s="7" t="str">
        <f t="shared" si="15"/>
        <v>vis</v>
      </c>
      <c r="E90" s="16">
        <f>VLOOKUP(C90,'Active 1'!C$21:E$973,3,FALSE)</f>
        <v>1521.7328126706559</v>
      </c>
      <c r="F90" s="2" t="s">
        <v>80</v>
      </c>
      <c r="G90" s="7" t="str">
        <f t="shared" si="16"/>
        <v>38680.436</v>
      </c>
      <c r="H90" s="3">
        <f t="shared" si="17"/>
        <v>1521.5</v>
      </c>
      <c r="I90" s="17" t="s">
        <v>223</v>
      </c>
      <c r="J90" s="18" t="s">
        <v>224</v>
      </c>
      <c r="K90" s="17">
        <v>1521.5</v>
      </c>
      <c r="L90" s="17" t="s">
        <v>225</v>
      </c>
      <c r="M90" s="18" t="s">
        <v>84</v>
      </c>
      <c r="N90" s="18"/>
      <c r="O90" s="19" t="s">
        <v>85</v>
      </c>
      <c r="P90" s="19" t="s">
        <v>86</v>
      </c>
    </row>
    <row r="91" spans="1:16" ht="12.75" customHeight="1" thickBot="1" x14ac:dyDescent="0.25">
      <c r="A91" s="3" t="str">
        <f t="shared" si="12"/>
        <v> BRNO 30.56 </v>
      </c>
      <c r="B91" s="2" t="str">
        <f t="shared" si="13"/>
        <v>II</v>
      </c>
      <c r="C91" s="3">
        <f t="shared" si="14"/>
        <v>39059.381000000001</v>
      </c>
      <c r="D91" s="7" t="str">
        <f t="shared" si="15"/>
        <v>vis</v>
      </c>
      <c r="E91" s="16">
        <f>VLOOKUP(C91,'Active 1'!C$21:E$973,3,FALSE)</f>
        <v>1641.6978626343287</v>
      </c>
      <c r="F91" s="2" t="s">
        <v>80</v>
      </c>
      <c r="G91" s="7" t="str">
        <f t="shared" si="16"/>
        <v>39059.381</v>
      </c>
      <c r="H91" s="3">
        <f t="shared" si="17"/>
        <v>1641.5</v>
      </c>
      <c r="I91" s="17" t="s">
        <v>226</v>
      </c>
      <c r="J91" s="18" t="s">
        <v>227</v>
      </c>
      <c r="K91" s="17">
        <v>1641.5</v>
      </c>
      <c r="L91" s="17" t="s">
        <v>228</v>
      </c>
      <c r="M91" s="18" t="s">
        <v>84</v>
      </c>
      <c r="N91" s="18"/>
      <c r="O91" s="19" t="s">
        <v>85</v>
      </c>
      <c r="P91" s="19" t="s">
        <v>86</v>
      </c>
    </row>
    <row r="92" spans="1:16" ht="12.75" customHeight="1" thickBot="1" x14ac:dyDescent="0.25">
      <c r="A92" s="3" t="str">
        <f t="shared" si="12"/>
        <v> BRNO 30.56 </v>
      </c>
      <c r="B92" s="2" t="str">
        <f t="shared" si="13"/>
        <v>II</v>
      </c>
      <c r="C92" s="3">
        <f t="shared" si="14"/>
        <v>39242.542999999998</v>
      </c>
      <c r="D92" s="7" t="str">
        <f t="shared" si="15"/>
        <v>vis</v>
      </c>
      <c r="E92" s="16">
        <f>VLOOKUP(C92,'Active 1'!C$21:E$973,3,FALSE)</f>
        <v>1699.6826321429535</v>
      </c>
      <c r="F92" s="2" t="s">
        <v>80</v>
      </c>
      <c r="G92" s="7" t="str">
        <f t="shared" si="16"/>
        <v>39242.543</v>
      </c>
      <c r="H92" s="3">
        <f t="shared" si="17"/>
        <v>1699.5</v>
      </c>
      <c r="I92" s="17" t="s">
        <v>229</v>
      </c>
      <c r="J92" s="18" t="s">
        <v>230</v>
      </c>
      <c r="K92" s="17">
        <v>1699.5</v>
      </c>
      <c r="L92" s="17" t="s">
        <v>231</v>
      </c>
      <c r="M92" s="18" t="s">
        <v>84</v>
      </c>
      <c r="N92" s="18"/>
      <c r="O92" s="19" t="s">
        <v>85</v>
      </c>
      <c r="P92" s="19" t="s">
        <v>86</v>
      </c>
    </row>
    <row r="93" spans="1:16" ht="12.75" customHeight="1" thickBot="1" x14ac:dyDescent="0.25">
      <c r="A93" s="3" t="str">
        <f t="shared" si="12"/>
        <v> BRNO 30.56 </v>
      </c>
      <c r="B93" s="2" t="str">
        <f t="shared" si="13"/>
        <v>II</v>
      </c>
      <c r="C93" s="3">
        <f t="shared" si="14"/>
        <v>39261.53</v>
      </c>
      <c r="D93" s="7" t="str">
        <f t="shared" si="15"/>
        <v>vis</v>
      </c>
      <c r="E93" s="16">
        <f>VLOOKUP(C93,'Active 1'!C$21:E$973,3,FALSE)</f>
        <v>1705.6934685536737</v>
      </c>
      <c r="F93" s="2" t="s">
        <v>80</v>
      </c>
      <c r="G93" s="7" t="str">
        <f t="shared" si="16"/>
        <v>39261.530</v>
      </c>
      <c r="H93" s="3">
        <f t="shared" si="17"/>
        <v>1705.5</v>
      </c>
      <c r="I93" s="17" t="s">
        <v>232</v>
      </c>
      <c r="J93" s="18" t="s">
        <v>233</v>
      </c>
      <c r="K93" s="17">
        <v>1705.5</v>
      </c>
      <c r="L93" s="17" t="s">
        <v>234</v>
      </c>
      <c r="M93" s="18" t="s">
        <v>84</v>
      </c>
      <c r="N93" s="18"/>
      <c r="O93" s="19" t="s">
        <v>85</v>
      </c>
      <c r="P93" s="19" t="s">
        <v>86</v>
      </c>
    </row>
    <row r="94" spans="1:16" ht="12.75" customHeight="1" thickBot="1" x14ac:dyDescent="0.25">
      <c r="A94" s="3" t="str">
        <f t="shared" si="12"/>
        <v> BRNO 30.56 </v>
      </c>
      <c r="B94" s="2" t="str">
        <f t="shared" si="13"/>
        <v>II</v>
      </c>
      <c r="C94" s="3">
        <f t="shared" si="14"/>
        <v>39359.470999999998</v>
      </c>
      <c r="D94" s="7" t="str">
        <f t="shared" si="15"/>
        <v>vis</v>
      </c>
      <c r="E94" s="16">
        <f>VLOOKUP(C94,'Active 1'!C$21:E$973,3,FALSE)</f>
        <v>1736.699279313789</v>
      </c>
      <c r="F94" s="2" t="s">
        <v>80</v>
      </c>
      <c r="G94" s="7" t="str">
        <f t="shared" si="16"/>
        <v>39359.471</v>
      </c>
      <c r="H94" s="3">
        <f t="shared" si="17"/>
        <v>1736.5</v>
      </c>
      <c r="I94" s="17" t="s">
        <v>235</v>
      </c>
      <c r="J94" s="18" t="s">
        <v>236</v>
      </c>
      <c r="K94" s="17">
        <v>1736.5</v>
      </c>
      <c r="L94" s="17" t="s">
        <v>237</v>
      </c>
      <c r="M94" s="18" t="s">
        <v>84</v>
      </c>
      <c r="N94" s="18"/>
      <c r="O94" s="19" t="s">
        <v>85</v>
      </c>
      <c r="P94" s="19" t="s">
        <v>86</v>
      </c>
    </row>
    <row r="95" spans="1:16" ht="12.75" customHeight="1" thickBot="1" x14ac:dyDescent="0.25">
      <c r="A95" s="3" t="str">
        <f t="shared" si="12"/>
        <v> BRNO 30.56 </v>
      </c>
      <c r="B95" s="2" t="str">
        <f t="shared" si="13"/>
        <v>II</v>
      </c>
      <c r="C95" s="3">
        <f t="shared" si="14"/>
        <v>39378.379000000001</v>
      </c>
      <c r="D95" s="7" t="str">
        <f t="shared" si="15"/>
        <v>vis</v>
      </c>
      <c r="E95" s="16">
        <f>VLOOKUP(C95,'Active 1'!C$21:E$973,3,FALSE)</f>
        <v>1742.6851061876455</v>
      </c>
      <c r="F95" s="2" t="s">
        <v>80</v>
      </c>
      <c r="G95" s="7" t="str">
        <f t="shared" si="16"/>
        <v>39378.379</v>
      </c>
      <c r="H95" s="3">
        <f t="shared" si="17"/>
        <v>1742.5</v>
      </c>
      <c r="I95" s="17" t="s">
        <v>238</v>
      </c>
      <c r="J95" s="18" t="s">
        <v>239</v>
      </c>
      <c r="K95" s="17">
        <v>1742.5</v>
      </c>
      <c r="L95" s="17" t="s">
        <v>240</v>
      </c>
      <c r="M95" s="18" t="s">
        <v>84</v>
      </c>
      <c r="N95" s="18"/>
      <c r="O95" s="19" t="s">
        <v>85</v>
      </c>
      <c r="P95" s="19" t="s">
        <v>86</v>
      </c>
    </row>
    <row r="96" spans="1:16" ht="12.75" customHeight="1" thickBot="1" x14ac:dyDescent="0.25">
      <c r="A96" s="3" t="str">
        <f t="shared" si="12"/>
        <v> BRNO 30.56 </v>
      </c>
      <c r="B96" s="2" t="str">
        <f t="shared" si="13"/>
        <v>II</v>
      </c>
      <c r="C96" s="3">
        <f t="shared" si="14"/>
        <v>39419.421000000002</v>
      </c>
      <c r="D96" s="7" t="str">
        <f t="shared" si="15"/>
        <v>vis</v>
      </c>
      <c r="E96" s="16">
        <f>VLOOKUP(C96,'Active 1'!C$21:E$973,3,FALSE)</f>
        <v>1755.6780354533944</v>
      </c>
      <c r="F96" s="2" t="s">
        <v>80</v>
      </c>
      <c r="G96" s="7" t="str">
        <f t="shared" si="16"/>
        <v>39419.421</v>
      </c>
      <c r="H96" s="3">
        <f t="shared" si="17"/>
        <v>1755.5</v>
      </c>
      <c r="I96" s="17" t="s">
        <v>241</v>
      </c>
      <c r="J96" s="18" t="s">
        <v>242</v>
      </c>
      <c r="K96" s="17">
        <v>1755.5</v>
      </c>
      <c r="L96" s="17" t="s">
        <v>243</v>
      </c>
      <c r="M96" s="18" t="s">
        <v>84</v>
      </c>
      <c r="N96" s="18"/>
      <c r="O96" s="19" t="s">
        <v>85</v>
      </c>
      <c r="P96" s="19" t="s">
        <v>86</v>
      </c>
    </row>
    <row r="97" spans="1:16" ht="12.75" customHeight="1" thickBot="1" x14ac:dyDescent="0.25">
      <c r="A97" s="3" t="str">
        <f t="shared" si="12"/>
        <v> BRNO 30.56 </v>
      </c>
      <c r="B97" s="2" t="str">
        <f t="shared" si="13"/>
        <v>II</v>
      </c>
      <c r="C97" s="3">
        <f t="shared" si="14"/>
        <v>39533.279000000002</v>
      </c>
      <c r="D97" s="7" t="str">
        <f t="shared" si="15"/>
        <v>vis</v>
      </c>
      <c r="E97" s="16">
        <f>VLOOKUP(C97,'Active 1'!C$21:E$973,3,FALSE)</f>
        <v>1791.7227930270894</v>
      </c>
      <c r="F97" s="2" t="s">
        <v>80</v>
      </c>
      <c r="G97" s="7" t="str">
        <f t="shared" si="16"/>
        <v>39533.279</v>
      </c>
      <c r="H97" s="3">
        <f t="shared" si="17"/>
        <v>1791.5</v>
      </c>
      <c r="I97" s="17" t="s">
        <v>244</v>
      </c>
      <c r="J97" s="18" t="s">
        <v>245</v>
      </c>
      <c r="K97" s="17">
        <v>1791.5</v>
      </c>
      <c r="L97" s="17" t="s">
        <v>246</v>
      </c>
      <c r="M97" s="18" t="s">
        <v>84</v>
      </c>
      <c r="N97" s="18"/>
      <c r="O97" s="19" t="s">
        <v>85</v>
      </c>
      <c r="P97" s="19" t="s">
        <v>86</v>
      </c>
    </row>
    <row r="98" spans="1:16" ht="12.75" customHeight="1" thickBot="1" x14ac:dyDescent="0.25">
      <c r="A98" s="3" t="str">
        <f t="shared" si="12"/>
        <v> BRNO 30.56 </v>
      </c>
      <c r="B98" s="2" t="str">
        <f t="shared" si="13"/>
        <v>II</v>
      </c>
      <c r="C98" s="3">
        <f t="shared" si="14"/>
        <v>39798.409</v>
      </c>
      <c r="D98" s="7" t="str">
        <f t="shared" si="15"/>
        <v>vis</v>
      </c>
      <c r="E98" s="16">
        <f>VLOOKUP(C98,'Active 1'!C$21:E$973,3,FALSE)</f>
        <v>1875.6566982029547</v>
      </c>
      <c r="F98" s="2" t="s">
        <v>80</v>
      </c>
      <c r="G98" s="7" t="str">
        <f t="shared" si="16"/>
        <v>39798.409</v>
      </c>
      <c r="H98" s="3">
        <f t="shared" si="17"/>
        <v>1875.5</v>
      </c>
      <c r="I98" s="17" t="s">
        <v>247</v>
      </c>
      <c r="J98" s="18" t="s">
        <v>248</v>
      </c>
      <c r="K98" s="17">
        <v>1875.5</v>
      </c>
      <c r="L98" s="17" t="s">
        <v>249</v>
      </c>
      <c r="M98" s="18" t="s">
        <v>84</v>
      </c>
      <c r="N98" s="18"/>
      <c r="O98" s="19" t="s">
        <v>85</v>
      </c>
      <c r="P98" s="19" t="s">
        <v>86</v>
      </c>
    </row>
    <row r="99" spans="1:16" ht="12.75" customHeight="1" thickBot="1" x14ac:dyDescent="0.25">
      <c r="A99" s="3" t="str">
        <f t="shared" si="12"/>
        <v> BRNO 30.56 </v>
      </c>
      <c r="B99" s="2" t="str">
        <f t="shared" si="13"/>
        <v>II</v>
      </c>
      <c r="C99" s="3">
        <f t="shared" si="14"/>
        <v>39940.635000000002</v>
      </c>
      <c r="D99" s="7" t="str">
        <f t="shared" si="15"/>
        <v>vis</v>
      </c>
      <c r="E99" s="16">
        <f>VLOOKUP(C99,'Active 1'!C$21:E$973,3,FALSE)</f>
        <v>1920.6820955459295</v>
      </c>
      <c r="F99" s="2" t="s">
        <v>80</v>
      </c>
      <c r="G99" s="7" t="str">
        <f t="shared" si="16"/>
        <v>39940.635</v>
      </c>
      <c r="H99" s="3">
        <f t="shared" si="17"/>
        <v>1920.5</v>
      </c>
      <c r="I99" s="17" t="s">
        <v>250</v>
      </c>
      <c r="J99" s="18" t="s">
        <v>251</v>
      </c>
      <c r="K99" s="17">
        <v>1920.5</v>
      </c>
      <c r="L99" s="17" t="s">
        <v>252</v>
      </c>
      <c r="M99" s="18" t="s">
        <v>84</v>
      </c>
      <c r="N99" s="18"/>
      <c r="O99" s="19" t="s">
        <v>85</v>
      </c>
      <c r="P99" s="19" t="s">
        <v>86</v>
      </c>
    </row>
    <row r="100" spans="1:16" ht="12.75" customHeight="1" thickBot="1" x14ac:dyDescent="0.25">
      <c r="A100" s="3" t="str">
        <f t="shared" si="12"/>
        <v> BRNO 30.56 </v>
      </c>
      <c r="B100" s="2" t="str">
        <f t="shared" si="13"/>
        <v>II</v>
      </c>
      <c r="C100" s="3">
        <f t="shared" si="14"/>
        <v>40171.285000000003</v>
      </c>
      <c r="D100" s="7" t="str">
        <f t="shared" si="15"/>
        <v>vis</v>
      </c>
      <c r="E100" s="16">
        <f>VLOOKUP(C100,'Active 1'!C$21:E$973,3,FALSE)</f>
        <v>1993.7004458978838</v>
      </c>
      <c r="F100" s="2" t="s">
        <v>80</v>
      </c>
      <c r="G100" s="7" t="str">
        <f t="shared" si="16"/>
        <v>40171.285</v>
      </c>
      <c r="H100" s="3">
        <f t="shared" si="17"/>
        <v>1993.5</v>
      </c>
      <c r="I100" s="17" t="s">
        <v>253</v>
      </c>
      <c r="J100" s="18" t="s">
        <v>254</v>
      </c>
      <c r="K100" s="17">
        <v>1993.5</v>
      </c>
      <c r="L100" s="17" t="s">
        <v>255</v>
      </c>
      <c r="M100" s="18" t="s">
        <v>84</v>
      </c>
      <c r="N100" s="18"/>
      <c r="O100" s="19" t="s">
        <v>85</v>
      </c>
      <c r="P100" s="19" t="s">
        <v>86</v>
      </c>
    </row>
    <row r="101" spans="1:16" ht="12.75" customHeight="1" thickBot="1" x14ac:dyDescent="0.25">
      <c r="A101" s="3" t="str">
        <f t="shared" si="12"/>
        <v> BRNO 30.55 </v>
      </c>
      <c r="B101" s="2" t="str">
        <f t="shared" si="13"/>
        <v>I</v>
      </c>
      <c r="C101" s="3">
        <f t="shared" si="14"/>
        <v>40475.46</v>
      </c>
      <c r="D101" s="7" t="str">
        <f t="shared" si="15"/>
        <v>vis</v>
      </c>
      <c r="E101" s="16">
        <f>VLOOKUP(C101,'Active 1'!C$21:E$973,3,FALSE)</f>
        <v>2089.9950772367315</v>
      </c>
      <c r="F101" s="2" t="s">
        <v>80</v>
      </c>
      <c r="G101" s="7" t="str">
        <f t="shared" si="16"/>
        <v>40475.460</v>
      </c>
      <c r="H101" s="3">
        <f t="shared" si="17"/>
        <v>2090</v>
      </c>
      <c r="I101" s="17" t="s">
        <v>256</v>
      </c>
      <c r="J101" s="18" t="s">
        <v>257</v>
      </c>
      <c r="K101" s="17">
        <v>2090</v>
      </c>
      <c r="L101" s="17" t="s">
        <v>258</v>
      </c>
      <c r="M101" s="18" t="s">
        <v>84</v>
      </c>
      <c r="N101" s="18"/>
      <c r="O101" s="19" t="s">
        <v>85</v>
      </c>
      <c r="P101" s="19" t="s">
        <v>99</v>
      </c>
    </row>
    <row r="102" spans="1:16" ht="12.75" customHeight="1" thickBot="1" x14ac:dyDescent="0.25">
      <c r="A102" s="3" t="str">
        <f t="shared" si="12"/>
        <v> BRNO 30.56 </v>
      </c>
      <c r="B102" s="2" t="str">
        <f t="shared" si="13"/>
        <v>II</v>
      </c>
      <c r="C102" s="3">
        <f t="shared" si="14"/>
        <v>40512.402000000002</v>
      </c>
      <c r="D102" s="7" t="str">
        <f t="shared" si="15"/>
        <v>vis</v>
      </c>
      <c r="E102" s="16">
        <f>VLOOKUP(C102,'Active 1'!C$21:E$973,3,FALSE)</f>
        <v>2101.6900431968534</v>
      </c>
      <c r="F102" s="2" t="s">
        <v>80</v>
      </c>
      <c r="G102" s="7" t="str">
        <f t="shared" si="16"/>
        <v>40512.402</v>
      </c>
      <c r="H102" s="3">
        <f t="shared" si="17"/>
        <v>2101.5</v>
      </c>
      <c r="I102" s="17" t="s">
        <v>259</v>
      </c>
      <c r="J102" s="18" t="s">
        <v>260</v>
      </c>
      <c r="K102" s="17">
        <v>2101.5</v>
      </c>
      <c r="L102" s="17" t="s">
        <v>261</v>
      </c>
      <c r="M102" s="18" t="s">
        <v>84</v>
      </c>
      <c r="N102" s="18"/>
      <c r="O102" s="19" t="s">
        <v>85</v>
      </c>
      <c r="P102" s="19" t="s">
        <v>86</v>
      </c>
    </row>
    <row r="103" spans="1:16" ht="12.75" customHeight="1" thickBot="1" x14ac:dyDescent="0.25">
      <c r="A103" s="3" t="str">
        <f t="shared" si="12"/>
        <v> BRNO 30.56 </v>
      </c>
      <c r="B103" s="2" t="str">
        <f t="shared" si="13"/>
        <v>II</v>
      </c>
      <c r="C103" s="3">
        <f t="shared" si="14"/>
        <v>40531.398000000001</v>
      </c>
      <c r="D103" s="7" t="str">
        <f t="shared" si="15"/>
        <v>vis</v>
      </c>
      <c r="E103" s="16">
        <f>VLOOKUP(C103,'Active 1'!C$21:E$973,3,FALSE)</f>
        <v>2107.7037287953171</v>
      </c>
      <c r="F103" s="2" t="s">
        <v>80</v>
      </c>
      <c r="G103" s="7" t="str">
        <f t="shared" si="16"/>
        <v>40531.398</v>
      </c>
      <c r="H103" s="3">
        <f t="shared" si="17"/>
        <v>2107.5</v>
      </c>
      <c r="I103" s="17" t="s">
        <v>262</v>
      </c>
      <c r="J103" s="18" t="s">
        <v>263</v>
      </c>
      <c r="K103" s="17">
        <v>2107.5</v>
      </c>
      <c r="L103" s="17" t="s">
        <v>264</v>
      </c>
      <c r="M103" s="18" t="s">
        <v>84</v>
      </c>
      <c r="N103" s="18"/>
      <c r="O103" s="19" t="s">
        <v>85</v>
      </c>
      <c r="P103" s="19" t="s">
        <v>86</v>
      </c>
    </row>
    <row r="104" spans="1:16" ht="12.75" customHeight="1" thickBot="1" x14ac:dyDescent="0.25">
      <c r="A104" s="3" t="str">
        <f t="shared" si="12"/>
        <v> BRNO 30.55 </v>
      </c>
      <c r="B104" s="2" t="str">
        <f t="shared" si="13"/>
        <v>I</v>
      </c>
      <c r="C104" s="3">
        <f t="shared" si="14"/>
        <v>40731.453999999998</v>
      </c>
      <c r="D104" s="7" t="str">
        <f t="shared" si="15"/>
        <v>vis</v>
      </c>
      <c r="E104" s="16">
        <f>VLOOKUP(C104,'Active 1'!C$21:E$973,3,FALSE)</f>
        <v>2171.0367402759598</v>
      </c>
      <c r="F104" s="2" t="s">
        <v>80</v>
      </c>
      <c r="G104" s="7" t="str">
        <f t="shared" si="16"/>
        <v>40731.454</v>
      </c>
      <c r="H104" s="3">
        <f t="shared" si="17"/>
        <v>2171</v>
      </c>
      <c r="I104" s="17" t="s">
        <v>265</v>
      </c>
      <c r="J104" s="18" t="s">
        <v>266</v>
      </c>
      <c r="K104" s="17">
        <v>2171</v>
      </c>
      <c r="L104" s="17" t="s">
        <v>267</v>
      </c>
      <c r="M104" s="18" t="s">
        <v>84</v>
      </c>
      <c r="N104" s="18"/>
      <c r="O104" s="19" t="s">
        <v>85</v>
      </c>
      <c r="P104" s="19" t="s">
        <v>99</v>
      </c>
    </row>
    <row r="105" spans="1:16" ht="12.75" customHeight="1" thickBot="1" x14ac:dyDescent="0.25">
      <c r="A105" s="3" t="str">
        <f t="shared" si="12"/>
        <v> BRNO 30.55 </v>
      </c>
      <c r="B105" s="2" t="str">
        <f t="shared" si="13"/>
        <v>I</v>
      </c>
      <c r="C105" s="3">
        <f t="shared" si="14"/>
        <v>41192.47</v>
      </c>
      <c r="D105" s="7" t="str">
        <f t="shared" si="15"/>
        <v>vis</v>
      </c>
      <c r="E105" s="16">
        <f>VLOOKUP(C105,'Active 1'!C$21:E$973,3,FALSE)</f>
        <v>2316.9835332777225</v>
      </c>
      <c r="F105" s="2" t="s">
        <v>80</v>
      </c>
      <c r="G105" s="7" t="str">
        <f t="shared" si="16"/>
        <v>41192.470</v>
      </c>
      <c r="H105" s="3">
        <f t="shared" si="17"/>
        <v>2317</v>
      </c>
      <c r="I105" s="17" t="s">
        <v>268</v>
      </c>
      <c r="J105" s="18" t="s">
        <v>269</v>
      </c>
      <c r="K105" s="17">
        <v>2317</v>
      </c>
      <c r="L105" s="17" t="s">
        <v>270</v>
      </c>
      <c r="M105" s="18" t="s">
        <v>84</v>
      </c>
      <c r="N105" s="18"/>
      <c r="O105" s="19" t="s">
        <v>85</v>
      </c>
      <c r="P105" s="19" t="s">
        <v>99</v>
      </c>
    </row>
    <row r="106" spans="1:16" ht="12.75" customHeight="1" thickBot="1" x14ac:dyDescent="0.25">
      <c r="A106" s="3" t="str">
        <f t="shared" si="12"/>
        <v> BRNO 30.55 </v>
      </c>
      <c r="B106" s="2" t="str">
        <f t="shared" si="13"/>
        <v>I</v>
      </c>
      <c r="C106" s="3">
        <f t="shared" si="14"/>
        <v>41549.481</v>
      </c>
      <c r="D106" s="7" t="str">
        <f t="shared" si="15"/>
        <v>vis</v>
      </c>
      <c r="E106" s="16">
        <f>VLOOKUP(C106,'Active 1'!C$21:E$973,3,FALSE)</f>
        <v>2430.0047961327032</v>
      </c>
      <c r="F106" s="2" t="s">
        <v>80</v>
      </c>
      <c r="G106" s="7" t="str">
        <f t="shared" si="16"/>
        <v>41549.481</v>
      </c>
      <c r="H106" s="3">
        <f t="shared" si="17"/>
        <v>2430</v>
      </c>
      <c r="I106" s="17" t="s">
        <v>271</v>
      </c>
      <c r="J106" s="18" t="s">
        <v>272</v>
      </c>
      <c r="K106" s="17">
        <v>2430</v>
      </c>
      <c r="L106" s="17" t="s">
        <v>273</v>
      </c>
      <c r="M106" s="18" t="s">
        <v>84</v>
      </c>
      <c r="N106" s="18"/>
      <c r="O106" s="19" t="s">
        <v>85</v>
      </c>
      <c r="P106" s="19" t="s">
        <v>99</v>
      </c>
    </row>
    <row r="107" spans="1:16" ht="12.75" customHeight="1" thickBot="1" x14ac:dyDescent="0.25">
      <c r="A107" s="3" t="str">
        <f t="shared" ref="A107:A138" si="18">P107</f>
        <v> BRNO 30.56 </v>
      </c>
      <c r="B107" s="2" t="str">
        <f t="shared" ref="B107:B138" si="19">IF(H107=INT(H107),"I","II")</f>
        <v>II</v>
      </c>
      <c r="C107" s="3">
        <f t="shared" ref="C107:C138" si="20">1*G107</f>
        <v>41567.451999999997</v>
      </c>
      <c r="D107" s="7" t="str">
        <f t="shared" ref="D107:D138" si="21">VLOOKUP(F107,I$1:J$5,2,FALSE)</f>
        <v>vis</v>
      </c>
      <c r="E107" s="16">
        <f>VLOOKUP(C107,'Active 1'!C$21:E$973,3,FALSE)</f>
        <v>2435.6939909047596</v>
      </c>
      <c r="F107" s="2" t="s">
        <v>80</v>
      </c>
      <c r="G107" s="7" t="str">
        <f t="shared" ref="G107:G138" si="22">MID(I107,3,LEN(I107)-3)</f>
        <v>41567.452</v>
      </c>
      <c r="H107" s="3">
        <f t="shared" ref="H107:H138" si="23">1*K107</f>
        <v>2435.5</v>
      </c>
      <c r="I107" s="17" t="s">
        <v>274</v>
      </c>
      <c r="J107" s="18" t="s">
        <v>275</v>
      </c>
      <c r="K107" s="17">
        <v>2435.5</v>
      </c>
      <c r="L107" s="17" t="s">
        <v>276</v>
      </c>
      <c r="M107" s="18" t="s">
        <v>84</v>
      </c>
      <c r="N107" s="18"/>
      <c r="O107" s="19" t="s">
        <v>85</v>
      </c>
      <c r="P107" s="19" t="s">
        <v>86</v>
      </c>
    </row>
    <row r="108" spans="1:16" ht="12.75" customHeight="1" thickBot="1" x14ac:dyDescent="0.25">
      <c r="A108" s="3" t="str">
        <f t="shared" si="18"/>
        <v> BRNO 30.56 </v>
      </c>
      <c r="B108" s="2" t="str">
        <f t="shared" si="19"/>
        <v>II</v>
      </c>
      <c r="C108" s="3">
        <f t="shared" si="20"/>
        <v>42303.42</v>
      </c>
      <c r="D108" s="7" t="str">
        <f t="shared" si="21"/>
        <v>vis</v>
      </c>
      <c r="E108" s="16">
        <f>VLOOKUP(C108,'Active 1'!C$21:E$973,3,FALSE)</f>
        <v>2668.6841026404059</v>
      </c>
      <c r="F108" s="2" t="s">
        <v>80</v>
      </c>
      <c r="G108" s="7" t="str">
        <f t="shared" si="22"/>
        <v>42303.420</v>
      </c>
      <c r="H108" s="3">
        <f t="shared" si="23"/>
        <v>2668.5</v>
      </c>
      <c r="I108" s="17" t="s">
        <v>277</v>
      </c>
      <c r="J108" s="18" t="s">
        <v>278</v>
      </c>
      <c r="K108" s="17">
        <v>2668.5</v>
      </c>
      <c r="L108" s="17" t="s">
        <v>279</v>
      </c>
      <c r="M108" s="18" t="s">
        <v>84</v>
      </c>
      <c r="N108" s="18"/>
      <c r="O108" s="19" t="s">
        <v>85</v>
      </c>
      <c r="P108" s="19" t="s">
        <v>86</v>
      </c>
    </row>
    <row r="109" spans="1:16" ht="12.75" customHeight="1" thickBot="1" x14ac:dyDescent="0.25">
      <c r="A109" s="3" t="str">
        <f t="shared" si="18"/>
        <v> BRNO 30.55 </v>
      </c>
      <c r="B109" s="2" t="str">
        <f t="shared" si="19"/>
        <v>I</v>
      </c>
      <c r="C109" s="3">
        <f t="shared" si="20"/>
        <v>42961.493999999999</v>
      </c>
      <c r="D109" s="7" t="str">
        <f t="shared" si="21"/>
        <v>vis</v>
      </c>
      <c r="E109" s="16">
        <f>VLOOKUP(C109,'Active 1'!C$21:E$973,3,FALSE)</f>
        <v>2877.0148110276232</v>
      </c>
      <c r="F109" s="2" t="s">
        <v>80</v>
      </c>
      <c r="G109" s="7" t="str">
        <f t="shared" si="22"/>
        <v>42961.494</v>
      </c>
      <c r="H109" s="3">
        <f t="shared" si="23"/>
        <v>2877</v>
      </c>
      <c r="I109" s="17" t="s">
        <v>280</v>
      </c>
      <c r="J109" s="18" t="s">
        <v>281</v>
      </c>
      <c r="K109" s="17">
        <v>2877</v>
      </c>
      <c r="L109" s="17" t="s">
        <v>282</v>
      </c>
      <c r="M109" s="18" t="s">
        <v>84</v>
      </c>
      <c r="N109" s="18"/>
      <c r="O109" s="19" t="s">
        <v>85</v>
      </c>
      <c r="P109" s="19" t="s">
        <v>99</v>
      </c>
    </row>
    <row r="110" spans="1:16" ht="12.75" customHeight="1" thickBot="1" x14ac:dyDescent="0.25">
      <c r="A110" s="3" t="str">
        <f t="shared" si="18"/>
        <v> BRNO 30.55 </v>
      </c>
      <c r="B110" s="2" t="str">
        <f t="shared" si="19"/>
        <v>I</v>
      </c>
      <c r="C110" s="3">
        <f t="shared" si="20"/>
        <v>43776.39</v>
      </c>
      <c r="D110" s="7" t="str">
        <f t="shared" si="21"/>
        <v>vis</v>
      </c>
      <c r="E110" s="16">
        <f>VLOOKUP(C110,'Active 1'!C$21:E$973,3,FALSE)</f>
        <v>3134.9916661258494</v>
      </c>
      <c r="F110" s="2" t="s">
        <v>80</v>
      </c>
      <c r="G110" s="7" t="str">
        <f t="shared" si="22"/>
        <v>43776.390</v>
      </c>
      <c r="H110" s="3">
        <f t="shared" si="23"/>
        <v>3135</v>
      </c>
      <c r="I110" s="17" t="s">
        <v>283</v>
      </c>
      <c r="J110" s="18" t="s">
        <v>284</v>
      </c>
      <c r="K110" s="17">
        <v>3135</v>
      </c>
      <c r="L110" s="17" t="s">
        <v>285</v>
      </c>
      <c r="M110" s="18" t="s">
        <v>84</v>
      </c>
      <c r="N110" s="18"/>
      <c r="O110" s="19" t="s">
        <v>85</v>
      </c>
      <c r="P110" s="19" t="s">
        <v>99</v>
      </c>
    </row>
    <row r="111" spans="1:16" ht="12.75" customHeight="1" thickBot="1" x14ac:dyDescent="0.25">
      <c r="A111" s="3" t="str">
        <f t="shared" si="18"/>
        <v> BRNO 30.56 </v>
      </c>
      <c r="B111" s="2" t="str">
        <f t="shared" si="19"/>
        <v>II</v>
      </c>
      <c r="C111" s="3">
        <f t="shared" si="20"/>
        <v>44116.495000000003</v>
      </c>
      <c r="D111" s="7" t="str">
        <f t="shared" si="21"/>
        <v>pg</v>
      </c>
      <c r="E111" s="16">
        <f>VLOOKUP(C111,'Active 1'!C$21:E$973,3,FALSE)</f>
        <v>3242.6608880918216</v>
      </c>
      <c r="F111" s="2" t="str">
        <f>LEFT(M111,1)</f>
        <v>P</v>
      </c>
      <c r="G111" s="7" t="str">
        <f t="shared" si="22"/>
        <v>44116.495</v>
      </c>
      <c r="H111" s="3">
        <f t="shared" si="23"/>
        <v>3242.5</v>
      </c>
      <c r="I111" s="17" t="s">
        <v>286</v>
      </c>
      <c r="J111" s="18" t="s">
        <v>287</v>
      </c>
      <c r="K111" s="17">
        <v>3242.5</v>
      </c>
      <c r="L111" s="17" t="s">
        <v>288</v>
      </c>
      <c r="M111" s="18" t="s">
        <v>84</v>
      </c>
      <c r="N111" s="18"/>
      <c r="O111" s="19" t="s">
        <v>85</v>
      </c>
      <c r="P111" s="19" t="s">
        <v>86</v>
      </c>
    </row>
    <row r="112" spans="1:16" ht="12.75" customHeight="1" thickBot="1" x14ac:dyDescent="0.25">
      <c r="A112" s="3" t="str">
        <f t="shared" si="18"/>
        <v> BRNO 30.55 </v>
      </c>
      <c r="B112" s="2" t="str">
        <f t="shared" si="19"/>
        <v>I</v>
      </c>
      <c r="C112" s="3">
        <f t="shared" si="20"/>
        <v>44171.345000000001</v>
      </c>
      <c r="D112" s="7" t="str">
        <f t="shared" si="21"/>
        <v>pg</v>
      </c>
      <c r="E112" s="16">
        <f>VLOOKUP(C112,'Active 1'!C$21:E$973,3,FALSE)</f>
        <v>3260.0251045097907</v>
      </c>
      <c r="F112" s="2" t="str">
        <f>LEFT(M112,1)</f>
        <v>P</v>
      </c>
      <c r="G112" s="7" t="str">
        <f t="shared" si="22"/>
        <v>44171.345</v>
      </c>
      <c r="H112" s="3">
        <f t="shared" si="23"/>
        <v>3260</v>
      </c>
      <c r="I112" s="17" t="s">
        <v>289</v>
      </c>
      <c r="J112" s="18" t="s">
        <v>290</v>
      </c>
      <c r="K112" s="17">
        <v>3260</v>
      </c>
      <c r="L112" s="17" t="s">
        <v>291</v>
      </c>
      <c r="M112" s="18" t="s">
        <v>84</v>
      </c>
      <c r="N112" s="18"/>
      <c r="O112" s="19" t="s">
        <v>85</v>
      </c>
      <c r="P112" s="19" t="s">
        <v>99</v>
      </c>
    </row>
    <row r="113" spans="1:16" ht="12.75" customHeight="1" thickBot="1" x14ac:dyDescent="0.25">
      <c r="A113" s="3" t="str">
        <f t="shared" si="18"/>
        <v> BRNO 30.56 </v>
      </c>
      <c r="B113" s="2" t="str">
        <f t="shared" si="19"/>
        <v>II</v>
      </c>
      <c r="C113" s="3">
        <f t="shared" si="20"/>
        <v>44173.415000000001</v>
      </c>
      <c r="D113" s="7" t="str">
        <f t="shared" si="21"/>
        <v>pg</v>
      </c>
      <c r="E113" s="16">
        <f>VLOOKUP(C113,'Active 1'!C$21:E$973,3,FALSE)</f>
        <v>3260.6804176909245</v>
      </c>
      <c r="F113" s="2" t="str">
        <f>LEFT(M113,1)</f>
        <v>P</v>
      </c>
      <c r="G113" s="7" t="str">
        <f t="shared" si="22"/>
        <v>44173.415</v>
      </c>
      <c r="H113" s="3">
        <f t="shared" si="23"/>
        <v>3260.5</v>
      </c>
      <c r="I113" s="17" t="s">
        <v>292</v>
      </c>
      <c r="J113" s="18" t="s">
        <v>293</v>
      </c>
      <c r="K113" s="17">
        <v>3260.5</v>
      </c>
      <c r="L113" s="17" t="s">
        <v>294</v>
      </c>
      <c r="M113" s="18" t="s">
        <v>84</v>
      </c>
      <c r="N113" s="18"/>
      <c r="O113" s="19" t="s">
        <v>85</v>
      </c>
      <c r="P113" s="19" t="s">
        <v>86</v>
      </c>
    </row>
    <row r="114" spans="1:16" ht="12.75" customHeight="1" thickBot="1" x14ac:dyDescent="0.25">
      <c r="A114" s="3" t="str">
        <f t="shared" si="18"/>
        <v> BRNO 30.55 </v>
      </c>
      <c r="B114" s="2" t="str">
        <f t="shared" si="19"/>
        <v>I</v>
      </c>
      <c r="C114" s="3">
        <f t="shared" si="20"/>
        <v>44490.421999999999</v>
      </c>
      <c r="D114" s="7" t="str">
        <f t="shared" si="21"/>
        <v>pg</v>
      </c>
      <c r="E114" s="16">
        <f>VLOOKUP(C114,'Active 1'!C$21:E$973,3,FALSE)</f>
        <v>3361.0373575999711</v>
      </c>
      <c r="F114" s="2" t="str">
        <f>LEFT(M114,1)</f>
        <v>P</v>
      </c>
      <c r="G114" s="7" t="str">
        <f t="shared" si="22"/>
        <v>44490.422</v>
      </c>
      <c r="H114" s="3">
        <f t="shared" si="23"/>
        <v>3361</v>
      </c>
      <c r="I114" s="17" t="s">
        <v>295</v>
      </c>
      <c r="J114" s="18" t="s">
        <v>296</v>
      </c>
      <c r="K114" s="17">
        <v>3361</v>
      </c>
      <c r="L114" s="17" t="s">
        <v>297</v>
      </c>
      <c r="M114" s="18" t="s">
        <v>84</v>
      </c>
      <c r="N114" s="18"/>
      <c r="O114" s="19" t="s">
        <v>85</v>
      </c>
      <c r="P114" s="19" t="s">
        <v>99</v>
      </c>
    </row>
    <row r="115" spans="1:16" ht="12.75" customHeight="1" thickBot="1" x14ac:dyDescent="0.25">
      <c r="A115" s="3" t="str">
        <f t="shared" si="18"/>
        <v> BRNO 30.56 </v>
      </c>
      <c r="B115" s="2" t="str">
        <f t="shared" si="19"/>
        <v>II</v>
      </c>
      <c r="C115" s="3">
        <f t="shared" si="20"/>
        <v>44571.277000000002</v>
      </c>
      <c r="D115" s="7" t="str">
        <f t="shared" si="21"/>
        <v>pg</v>
      </c>
      <c r="E115" s="16">
        <f>VLOOKUP(C115,'Active 1'!C$21:E$973,3,FALSE)</f>
        <v>3386.6341437161968</v>
      </c>
      <c r="F115" s="2" t="str">
        <f>LEFT(M115,1)</f>
        <v>P</v>
      </c>
      <c r="G115" s="7" t="str">
        <f t="shared" si="22"/>
        <v>44571.277</v>
      </c>
      <c r="H115" s="3">
        <f t="shared" si="23"/>
        <v>3386.5</v>
      </c>
      <c r="I115" s="17" t="s">
        <v>298</v>
      </c>
      <c r="J115" s="18" t="s">
        <v>299</v>
      </c>
      <c r="K115" s="17">
        <v>3386.5</v>
      </c>
      <c r="L115" s="17" t="s">
        <v>300</v>
      </c>
      <c r="M115" s="18" t="s">
        <v>84</v>
      </c>
      <c r="N115" s="18"/>
      <c r="O115" s="19" t="s">
        <v>85</v>
      </c>
      <c r="P115" s="19" t="s">
        <v>86</v>
      </c>
    </row>
    <row r="116" spans="1:16" ht="12.75" customHeight="1" thickBot="1" x14ac:dyDescent="0.25">
      <c r="A116" s="3" t="str">
        <f t="shared" si="18"/>
        <v> BRNO 30.56 </v>
      </c>
      <c r="B116" s="2" t="str">
        <f t="shared" si="19"/>
        <v>II</v>
      </c>
      <c r="C116" s="3">
        <f t="shared" si="20"/>
        <v>44852.430999999997</v>
      </c>
      <c r="D116" s="7" t="str">
        <f t="shared" si="21"/>
        <v>vis</v>
      </c>
      <c r="E116" s="16">
        <f>VLOOKUP(C116,'Active 1'!C$21:E$973,3,FALSE)</f>
        <v>3475.6408693821536</v>
      </c>
      <c r="F116" s="2" t="s">
        <v>80</v>
      </c>
      <c r="G116" s="7" t="str">
        <f t="shared" si="22"/>
        <v>44852.431</v>
      </c>
      <c r="H116" s="3">
        <f t="shared" si="23"/>
        <v>3475.5</v>
      </c>
      <c r="I116" s="17" t="s">
        <v>301</v>
      </c>
      <c r="J116" s="18" t="s">
        <v>302</v>
      </c>
      <c r="K116" s="17">
        <v>3475.5</v>
      </c>
      <c r="L116" s="17" t="s">
        <v>303</v>
      </c>
      <c r="M116" s="18" t="s">
        <v>84</v>
      </c>
      <c r="N116" s="18"/>
      <c r="O116" s="19" t="s">
        <v>85</v>
      </c>
      <c r="P116" s="19" t="s">
        <v>86</v>
      </c>
    </row>
    <row r="117" spans="1:16" ht="12.75" customHeight="1" thickBot="1" x14ac:dyDescent="0.25">
      <c r="A117" s="3" t="str">
        <f t="shared" si="18"/>
        <v> BRNO 30.56 </v>
      </c>
      <c r="B117" s="2" t="str">
        <f t="shared" si="19"/>
        <v>II</v>
      </c>
      <c r="C117" s="3">
        <f t="shared" si="20"/>
        <v>44925.247000000003</v>
      </c>
      <c r="D117" s="7" t="str">
        <f t="shared" si="21"/>
        <v>vis</v>
      </c>
      <c r="E117" s="16">
        <f>VLOOKUP(C117,'Active 1'!C$21:E$973,3,FALSE)</f>
        <v>3498.6926976901018</v>
      </c>
      <c r="F117" s="2" t="s">
        <v>80</v>
      </c>
      <c r="G117" s="7" t="str">
        <f t="shared" si="22"/>
        <v>44925.247</v>
      </c>
      <c r="H117" s="3">
        <f t="shared" si="23"/>
        <v>3498.5</v>
      </c>
      <c r="I117" s="17" t="s">
        <v>304</v>
      </c>
      <c r="J117" s="18" t="s">
        <v>305</v>
      </c>
      <c r="K117" s="17">
        <v>3498.5</v>
      </c>
      <c r="L117" s="17" t="s">
        <v>306</v>
      </c>
      <c r="M117" s="18" t="s">
        <v>84</v>
      </c>
      <c r="N117" s="18"/>
      <c r="O117" s="19" t="s">
        <v>85</v>
      </c>
      <c r="P117" s="19" t="s">
        <v>86</v>
      </c>
    </row>
    <row r="118" spans="1:16" ht="12.75" customHeight="1" thickBot="1" x14ac:dyDescent="0.25">
      <c r="A118" s="3" t="str">
        <f t="shared" si="18"/>
        <v> BRNO 30.56 </v>
      </c>
      <c r="B118" s="2" t="str">
        <f t="shared" si="19"/>
        <v>II</v>
      </c>
      <c r="C118" s="3">
        <f t="shared" si="20"/>
        <v>44985.235000000001</v>
      </c>
      <c r="D118" s="7" t="str">
        <f t="shared" si="21"/>
        <v>vis</v>
      </c>
      <c r="E118" s="16">
        <f>VLOOKUP(C118,'Active 1'!C$21:E$973,3,FALSE)</f>
        <v>3517.6834837335132</v>
      </c>
      <c r="F118" s="2" t="s">
        <v>80</v>
      </c>
      <c r="G118" s="7" t="str">
        <f t="shared" si="22"/>
        <v>44985.235</v>
      </c>
      <c r="H118" s="3">
        <f t="shared" si="23"/>
        <v>3517.5</v>
      </c>
      <c r="I118" s="17" t="s">
        <v>307</v>
      </c>
      <c r="J118" s="18" t="s">
        <v>308</v>
      </c>
      <c r="K118" s="17">
        <v>3517.5</v>
      </c>
      <c r="L118" s="17" t="s">
        <v>309</v>
      </c>
      <c r="M118" s="18" t="s">
        <v>84</v>
      </c>
      <c r="N118" s="18"/>
      <c r="O118" s="19" t="s">
        <v>85</v>
      </c>
      <c r="P118" s="19" t="s">
        <v>86</v>
      </c>
    </row>
    <row r="119" spans="1:16" ht="12.75" customHeight="1" thickBot="1" x14ac:dyDescent="0.25">
      <c r="A119" s="3" t="str">
        <f t="shared" si="18"/>
        <v> BRNO 26 </v>
      </c>
      <c r="B119" s="2" t="str">
        <f t="shared" si="19"/>
        <v>I</v>
      </c>
      <c r="C119" s="3">
        <f t="shared" si="20"/>
        <v>45096.877</v>
      </c>
      <c r="D119" s="7" t="str">
        <f t="shared" si="21"/>
        <v>vis</v>
      </c>
      <c r="E119" s="16">
        <f>VLOOKUP(C119,'Active 1'!C$21:E$973,3,FALSE)</f>
        <v>3553.0267079693372</v>
      </c>
      <c r="F119" s="2" t="s">
        <v>80</v>
      </c>
      <c r="G119" s="7" t="str">
        <f t="shared" si="22"/>
        <v>45096.877</v>
      </c>
      <c r="H119" s="3">
        <f t="shared" si="23"/>
        <v>3553</v>
      </c>
      <c r="I119" s="17" t="s">
        <v>310</v>
      </c>
      <c r="J119" s="18" t="s">
        <v>311</v>
      </c>
      <c r="K119" s="17">
        <v>3553</v>
      </c>
      <c r="L119" s="17" t="s">
        <v>312</v>
      </c>
      <c r="M119" s="18" t="s">
        <v>313</v>
      </c>
      <c r="N119" s="18"/>
      <c r="O119" s="19" t="s">
        <v>85</v>
      </c>
      <c r="P119" s="19" t="s">
        <v>314</v>
      </c>
    </row>
    <row r="120" spans="1:16" ht="12.75" customHeight="1" thickBot="1" x14ac:dyDescent="0.25">
      <c r="A120" s="3" t="str">
        <f t="shared" si="18"/>
        <v> BRNO 26 </v>
      </c>
      <c r="B120" s="2" t="str">
        <f t="shared" si="19"/>
        <v>I</v>
      </c>
      <c r="C120" s="3">
        <f t="shared" si="20"/>
        <v>45605.447</v>
      </c>
      <c r="D120" s="7" t="str">
        <f t="shared" si="21"/>
        <v>vis</v>
      </c>
      <c r="E120" s="16">
        <f>VLOOKUP(C120,'Active 1'!C$21:E$973,3,FALSE)</f>
        <v>3714.0279758578836</v>
      </c>
      <c r="F120" s="2" t="s">
        <v>80</v>
      </c>
      <c r="G120" s="7" t="str">
        <f t="shared" si="22"/>
        <v>45605.447</v>
      </c>
      <c r="H120" s="3">
        <f t="shared" si="23"/>
        <v>3714</v>
      </c>
      <c r="I120" s="17" t="s">
        <v>315</v>
      </c>
      <c r="J120" s="18" t="s">
        <v>316</v>
      </c>
      <c r="K120" s="17">
        <v>3714</v>
      </c>
      <c r="L120" s="17" t="s">
        <v>317</v>
      </c>
      <c r="M120" s="18" t="s">
        <v>313</v>
      </c>
      <c r="N120" s="18"/>
      <c r="O120" s="19" t="s">
        <v>85</v>
      </c>
      <c r="P120" s="19" t="s">
        <v>314</v>
      </c>
    </row>
    <row r="121" spans="1:16" ht="12.75" customHeight="1" thickBot="1" x14ac:dyDescent="0.25">
      <c r="A121" s="3" t="str">
        <f t="shared" si="18"/>
        <v> BRNO 30.56 </v>
      </c>
      <c r="B121" s="2" t="str">
        <f t="shared" si="19"/>
        <v>II</v>
      </c>
      <c r="C121" s="3">
        <f t="shared" si="20"/>
        <v>46002.302000000003</v>
      </c>
      <c r="D121" s="7" t="str">
        <f t="shared" si="21"/>
        <v>vis</v>
      </c>
      <c r="E121" s="16">
        <f>VLOOKUP(C121,'Active 1'!C$21:E$973,3,FALSE)</f>
        <v>3839.6629094322379</v>
      </c>
      <c r="F121" s="2" t="s">
        <v>80</v>
      </c>
      <c r="G121" s="7" t="str">
        <f t="shared" si="22"/>
        <v>46002.302</v>
      </c>
      <c r="H121" s="3">
        <f t="shared" si="23"/>
        <v>3839.5</v>
      </c>
      <c r="I121" s="17" t="s">
        <v>318</v>
      </c>
      <c r="J121" s="18" t="s">
        <v>319</v>
      </c>
      <c r="K121" s="17">
        <v>3839.5</v>
      </c>
      <c r="L121" s="17" t="s">
        <v>320</v>
      </c>
      <c r="M121" s="18" t="s">
        <v>84</v>
      </c>
      <c r="N121" s="18"/>
      <c r="O121" s="19" t="s">
        <v>85</v>
      </c>
      <c r="P121" s="19" t="s">
        <v>86</v>
      </c>
    </row>
    <row r="122" spans="1:16" ht="12.75" customHeight="1" thickBot="1" x14ac:dyDescent="0.25">
      <c r="A122" s="3" t="str">
        <f t="shared" si="18"/>
        <v> BRNO 30.55 </v>
      </c>
      <c r="B122" s="2" t="str">
        <f t="shared" si="19"/>
        <v>I</v>
      </c>
      <c r="C122" s="3">
        <f t="shared" si="20"/>
        <v>46019.262000000002</v>
      </c>
      <c r="D122" s="7" t="str">
        <f t="shared" si="21"/>
        <v>vis</v>
      </c>
      <c r="E122" s="16">
        <f>VLOOKUP(C122,'Active 1'!C$21:E$973,3,FALSE)</f>
        <v>3845.0320454477119</v>
      </c>
      <c r="F122" s="2" t="s">
        <v>80</v>
      </c>
      <c r="G122" s="7" t="str">
        <f t="shared" si="22"/>
        <v>46019.262</v>
      </c>
      <c r="H122" s="3">
        <f t="shared" si="23"/>
        <v>3845</v>
      </c>
      <c r="I122" s="17" t="s">
        <v>321</v>
      </c>
      <c r="J122" s="18" t="s">
        <v>322</v>
      </c>
      <c r="K122" s="17">
        <v>3845</v>
      </c>
      <c r="L122" s="17" t="s">
        <v>323</v>
      </c>
      <c r="M122" s="18" t="s">
        <v>84</v>
      </c>
      <c r="N122" s="18"/>
      <c r="O122" s="19" t="s">
        <v>85</v>
      </c>
      <c r="P122" s="19" t="s">
        <v>99</v>
      </c>
    </row>
    <row r="123" spans="1:16" ht="12.75" customHeight="1" thickBot="1" x14ac:dyDescent="0.25">
      <c r="A123" s="3" t="str">
        <f t="shared" si="18"/>
        <v> BRNO 27 </v>
      </c>
      <c r="B123" s="2" t="str">
        <f t="shared" si="19"/>
        <v>I</v>
      </c>
      <c r="C123" s="3">
        <f t="shared" si="20"/>
        <v>46060.317999999999</v>
      </c>
      <c r="D123" s="7" t="str">
        <f t="shared" si="21"/>
        <v>vis</v>
      </c>
      <c r="E123" s="16">
        <f>VLOOKUP(C123,'Active 1'!C$21:E$973,3,FALSE)</f>
        <v>3858.0294067832833</v>
      </c>
      <c r="F123" s="2" t="s">
        <v>80</v>
      </c>
      <c r="G123" s="7" t="str">
        <f t="shared" si="22"/>
        <v>46060.318</v>
      </c>
      <c r="H123" s="3">
        <f t="shared" si="23"/>
        <v>3858</v>
      </c>
      <c r="I123" s="17" t="s">
        <v>324</v>
      </c>
      <c r="J123" s="18" t="s">
        <v>325</v>
      </c>
      <c r="K123" s="17">
        <v>3858</v>
      </c>
      <c r="L123" s="17" t="s">
        <v>326</v>
      </c>
      <c r="M123" s="18" t="s">
        <v>313</v>
      </c>
      <c r="N123" s="18"/>
      <c r="O123" s="19" t="s">
        <v>85</v>
      </c>
      <c r="P123" s="19" t="s">
        <v>327</v>
      </c>
    </row>
    <row r="124" spans="1:16" ht="12.75" customHeight="1" thickBot="1" x14ac:dyDescent="0.25">
      <c r="A124" s="3" t="str">
        <f t="shared" si="18"/>
        <v> BRNO 30.56 </v>
      </c>
      <c r="B124" s="2" t="str">
        <f t="shared" si="19"/>
        <v>II</v>
      </c>
      <c r="C124" s="3">
        <f t="shared" si="20"/>
        <v>46264.493000000002</v>
      </c>
      <c r="D124" s="7" t="str">
        <f t="shared" si="21"/>
        <v>vis</v>
      </c>
      <c r="E124" s="16">
        <f>VLOOKUP(C124,'Active 1'!C$21:E$973,3,FALSE)</f>
        <v>3922.6663965214598</v>
      </c>
      <c r="F124" s="2" t="s">
        <v>80</v>
      </c>
      <c r="G124" s="7" t="str">
        <f t="shared" si="22"/>
        <v>46264.493</v>
      </c>
      <c r="H124" s="3">
        <f t="shared" si="23"/>
        <v>3922.5</v>
      </c>
      <c r="I124" s="17" t="s">
        <v>328</v>
      </c>
      <c r="J124" s="18" t="s">
        <v>329</v>
      </c>
      <c r="K124" s="17">
        <v>3922.5</v>
      </c>
      <c r="L124" s="17" t="s">
        <v>330</v>
      </c>
      <c r="M124" s="18" t="s">
        <v>84</v>
      </c>
      <c r="N124" s="18"/>
      <c r="O124" s="19" t="s">
        <v>85</v>
      </c>
      <c r="P124" s="19" t="s">
        <v>86</v>
      </c>
    </row>
    <row r="125" spans="1:16" ht="12.75" customHeight="1" thickBot="1" x14ac:dyDescent="0.25">
      <c r="A125" s="3" t="str">
        <f t="shared" si="18"/>
        <v> BRNO 27 </v>
      </c>
      <c r="B125" s="2" t="str">
        <f t="shared" si="19"/>
        <v>I</v>
      </c>
      <c r="C125" s="3">
        <f t="shared" si="20"/>
        <v>46300.374000000003</v>
      </c>
      <c r="D125" s="7" t="str">
        <f t="shared" si="21"/>
        <v>vis</v>
      </c>
      <c r="E125" s="16">
        <f>VLOOKUP(C125,'Active 1'!C$21:E$973,3,FALSE)</f>
        <v>3934.0254749041978</v>
      </c>
      <c r="F125" s="2" t="s">
        <v>80</v>
      </c>
      <c r="G125" s="7" t="str">
        <f t="shared" si="22"/>
        <v>46300.374</v>
      </c>
      <c r="H125" s="3">
        <f t="shared" si="23"/>
        <v>3934</v>
      </c>
      <c r="I125" s="17" t="s">
        <v>331</v>
      </c>
      <c r="J125" s="18" t="s">
        <v>332</v>
      </c>
      <c r="K125" s="17">
        <v>3934</v>
      </c>
      <c r="L125" s="17" t="s">
        <v>333</v>
      </c>
      <c r="M125" s="18" t="s">
        <v>313</v>
      </c>
      <c r="N125" s="18"/>
      <c r="O125" s="19" t="s">
        <v>334</v>
      </c>
      <c r="P125" s="19" t="s">
        <v>327</v>
      </c>
    </row>
    <row r="126" spans="1:16" ht="12.75" customHeight="1" thickBot="1" x14ac:dyDescent="0.25">
      <c r="A126" s="3" t="str">
        <f t="shared" si="18"/>
        <v> BRNO 27 </v>
      </c>
      <c r="B126" s="2" t="str">
        <f t="shared" si="19"/>
        <v>I</v>
      </c>
      <c r="C126" s="3">
        <f t="shared" si="20"/>
        <v>46300.389000000003</v>
      </c>
      <c r="D126" s="7" t="str">
        <f t="shared" si="21"/>
        <v>vis</v>
      </c>
      <c r="E126" s="16">
        <f>VLOOKUP(C126,'Active 1'!C$21:E$973,3,FALSE)</f>
        <v>3934.0302235504378</v>
      </c>
      <c r="F126" s="2" t="s">
        <v>80</v>
      </c>
      <c r="G126" s="7" t="str">
        <f t="shared" si="22"/>
        <v>46300.389</v>
      </c>
      <c r="H126" s="3">
        <f t="shared" si="23"/>
        <v>3934</v>
      </c>
      <c r="I126" s="17" t="s">
        <v>335</v>
      </c>
      <c r="J126" s="18" t="s">
        <v>336</v>
      </c>
      <c r="K126" s="17">
        <v>3934</v>
      </c>
      <c r="L126" s="17" t="s">
        <v>337</v>
      </c>
      <c r="M126" s="18" t="s">
        <v>313</v>
      </c>
      <c r="N126" s="18"/>
      <c r="O126" s="19" t="s">
        <v>338</v>
      </c>
      <c r="P126" s="19" t="s">
        <v>327</v>
      </c>
    </row>
    <row r="127" spans="1:16" ht="12.75" customHeight="1" thickBot="1" x14ac:dyDescent="0.25">
      <c r="A127" s="3" t="str">
        <f t="shared" si="18"/>
        <v> BRNO 27 </v>
      </c>
      <c r="B127" s="2" t="str">
        <f t="shared" si="19"/>
        <v>I</v>
      </c>
      <c r="C127" s="3">
        <f t="shared" si="20"/>
        <v>46300.39</v>
      </c>
      <c r="D127" s="7" t="str">
        <f t="shared" si="21"/>
        <v>vis</v>
      </c>
      <c r="E127" s="16">
        <f>VLOOKUP(C127,'Active 1'!C$21:E$973,3,FALSE)</f>
        <v>3934.0305401268529</v>
      </c>
      <c r="F127" s="2" t="s">
        <v>80</v>
      </c>
      <c r="G127" s="7" t="str">
        <f t="shared" si="22"/>
        <v>46300.390</v>
      </c>
      <c r="H127" s="3">
        <f t="shared" si="23"/>
        <v>3934</v>
      </c>
      <c r="I127" s="17" t="s">
        <v>339</v>
      </c>
      <c r="J127" s="18" t="s">
        <v>340</v>
      </c>
      <c r="K127" s="17">
        <v>3934</v>
      </c>
      <c r="L127" s="17" t="s">
        <v>341</v>
      </c>
      <c r="M127" s="18" t="s">
        <v>313</v>
      </c>
      <c r="N127" s="18"/>
      <c r="O127" s="19" t="s">
        <v>342</v>
      </c>
      <c r="P127" s="19" t="s">
        <v>327</v>
      </c>
    </row>
    <row r="128" spans="1:16" ht="12.75" customHeight="1" thickBot="1" x14ac:dyDescent="0.25">
      <c r="A128" s="3" t="str">
        <f t="shared" si="18"/>
        <v> BRNO 27 </v>
      </c>
      <c r="B128" s="2" t="str">
        <f t="shared" si="19"/>
        <v>I</v>
      </c>
      <c r="C128" s="3">
        <f t="shared" si="20"/>
        <v>46322.483999999997</v>
      </c>
      <c r="D128" s="7" t="str">
        <f t="shared" si="21"/>
        <v>vis</v>
      </c>
      <c r="E128" s="16">
        <f>VLOOKUP(C128,'Active 1'!C$21:E$973,3,FALSE)</f>
        <v>3941.024979462105</v>
      </c>
      <c r="F128" s="2" t="s">
        <v>80</v>
      </c>
      <c r="G128" s="7" t="str">
        <f t="shared" si="22"/>
        <v>46322.484</v>
      </c>
      <c r="H128" s="3">
        <f t="shared" si="23"/>
        <v>3941</v>
      </c>
      <c r="I128" s="17" t="s">
        <v>343</v>
      </c>
      <c r="J128" s="18" t="s">
        <v>344</v>
      </c>
      <c r="K128" s="17">
        <v>3941</v>
      </c>
      <c r="L128" s="17" t="s">
        <v>291</v>
      </c>
      <c r="M128" s="18" t="s">
        <v>313</v>
      </c>
      <c r="N128" s="18"/>
      <c r="O128" s="19" t="s">
        <v>345</v>
      </c>
      <c r="P128" s="19" t="s">
        <v>327</v>
      </c>
    </row>
    <row r="129" spans="1:16" ht="12.75" customHeight="1" thickBot="1" x14ac:dyDescent="0.25">
      <c r="A129" s="3" t="str">
        <f t="shared" si="18"/>
        <v> BRNO 27 </v>
      </c>
      <c r="B129" s="2" t="str">
        <f t="shared" si="19"/>
        <v>I</v>
      </c>
      <c r="C129" s="3">
        <f t="shared" si="20"/>
        <v>46322.493000000002</v>
      </c>
      <c r="D129" s="7" t="str">
        <f t="shared" si="21"/>
        <v>vis</v>
      </c>
      <c r="E129" s="16">
        <f>VLOOKUP(C129,'Active 1'!C$21:E$973,3,FALSE)</f>
        <v>3941.0278286498506</v>
      </c>
      <c r="F129" s="2" t="s">
        <v>80</v>
      </c>
      <c r="G129" s="7" t="str">
        <f t="shared" si="22"/>
        <v>46322.493</v>
      </c>
      <c r="H129" s="3">
        <f t="shared" si="23"/>
        <v>3941</v>
      </c>
      <c r="I129" s="17" t="s">
        <v>346</v>
      </c>
      <c r="J129" s="18" t="s">
        <v>347</v>
      </c>
      <c r="K129" s="17">
        <v>3941</v>
      </c>
      <c r="L129" s="17" t="s">
        <v>317</v>
      </c>
      <c r="M129" s="18" t="s">
        <v>313</v>
      </c>
      <c r="N129" s="18"/>
      <c r="O129" s="19" t="s">
        <v>342</v>
      </c>
      <c r="P129" s="19" t="s">
        <v>327</v>
      </c>
    </row>
    <row r="130" spans="1:16" ht="12.75" customHeight="1" thickBot="1" x14ac:dyDescent="0.25">
      <c r="A130" s="3" t="str">
        <f t="shared" si="18"/>
        <v> BRNO 27 </v>
      </c>
      <c r="B130" s="2" t="str">
        <f t="shared" si="19"/>
        <v>I</v>
      </c>
      <c r="C130" s="3">
        <f t="shared" si="20"/>
        <v>46322.502999999997</v>
      </c>
      <c r="D130" s="7" t="str">
        <f t="shared" si="21"/>
        <v>vis</v>
      </c>
      <c r="E130" s="16">
        <f>VLOOKUP(C130,'Active 1'!C$21:E$973,3,FALSE)</f>
        <v>3941.030994414009</v>
      </c>
      <c r="F130" s="2" t="s">
        <v>80</v>
      </c>
      <c r="G130" s="7" t="str">
        <f t="shared" si="22"/>
        <v>46322.503</v>
      </c>
      <c r="H130" s="3">
        <f t="shared" si="23"/>
        <v>3941</v>
      </c>
      <c r="I130" s="17" t="s">
        <v>348</v>
      </c>
      <c r="J130" s="18" t="s">
        <v>349</v>
      </c>
      <c r="K130" s="17">
        <v>3941</v>
      </c>
      <c r="L130" s="17" t="s">
        <v>350</v>
      </c>
      <c r="M130" s="18" t="s">
        <v>313</v>
      </c>
      <c r="N130" s="18"/>
      <c r="O130" s="19" t="s">
        <v>85</v>
      </c>
      <c r="P130" s="19" t="s">
        <v>327</v>
      </c>
    </row>
    <row r="131" spans="1:16" ht="12.75" customHeight="1" thickBot="1" x14ac:dyDescent="0.25">
      <c r="A131" s="3" t="str">
        <f t="shared" si="18"/>
        <v> AAP 334.840 </v>
      </c>
      <c r="B131" s="2" t="str">
        <f t="shared" si="19"/>
        <v>II</v>
      </c>
      <c r="C131" s="3">
        <f t="shared" si="20"/>
        <v>46340.260499999997</v>
      </c>
      <c r="D131" s="7" t="str">
        <f t="shared" si="21"/>
        <v>vis</v>
      </c>
      <c r="E131" s="16">
        <f>VLOOKUP(C131,'Active 1'!C$21:E$973,3,FALSE)</f>
        <v>3946.6526001212487</v>
      </c>
      <c r="F131" s="2" t="s">
        <v>80</v>
      </c>
      <c r="G131" s="7" t="str">
        <f t="shared" si="22"/>
        <v>46340.2605</v>
      </c>
      <c r="H131" s="3">
        <f t="shared" si="23"/>
        <v>3946.5</v>
      </c>
      <c r="I131" s="17" t="s">
        <v>351</v>
      </c>
      <c r="J131" s="18" t="s">
        <v>352</v>
      </c>
      <c r="K131" s="17">
        <v>3946.5</v>
      </c>
      <c r="L131" s="17" t="s">
        <v>353</v>
      </c>
      <c r="M131" s="18" t="s">
        <v>354</v>
      </c>
      <c r="N131" s="18" t="s">
        <v>355</v>
      </c>
      <c r="O131" s="19" t="s">
        <v>356</v>
      </c>
      <c r="P131" s="19" t="s">
        <v>357</v>
      </c>
    </row>
    <row r="132" spans="1:16" ht="12.75" customHeight="1" thickBot="1" x14ac:dyDescent="0.25">
      <c r="A132" s="3" t="str">
        <f t="shared" si="18"/>
        <v> BRNO 30.56 </v>
      </c>
      <c r="B132" s="2" t="str">
        <f t="shared" si="19"/>
        <v>II</v>
      </c>
      <c r="C132" s="3">
        <f t="shared" si="20"/>
        <v>46362.408000000003</v>
      </c>
      <c r="D132" s="7" t="str">
        <f t="shared" si="21"/>
        <v>vis</v>
      </c>
      <c r="E132" s="16">
        <f>VLOOKUP(C132,'Active 1'!C$21:E$973,3,FALSE)</f>
        <v>3953.6639762947598</v>
      </c>
      <c r="F132" s="2" t="s">
        <v>80</v>
      </c>
      <c r="G132" s="7" t="str">
        <f t="shared" si="22"/>
        <v>46362.408</v>
      </c>
      <c r="H132" s="3">
        <f t="shared" si="23"/>
        <v>3953.5</v>
      </c>
      <c r="I132" s="17" t="s">
        <v>358</v>
      </c>
      <c r="J132" s="18" t="s">
        <v>359</v>
      </c>
      <c r="K132" s="17">
        <v>3953.5</v>
      </c>
      <c r="L132" s="17" t="s">
        <v>360</v>
      </c>
      <c r="M132" s="18" t="s">
        <v>313</v>
      </c>
      <c r="N132" s="18"/>
      <c r="O132" s="19" t="s">
        <v>361</v>
      </c>
      <c r="P132" s="19" t="s">
        <v>86</v>
      </c>
    </row>
    <row r="133" spans="1:16" ht="12.75" customHeight="1" thickBot="1" x14ac:dyDescent="0.25">
      <c r="A133" s="3" t="str">
        <f t="shared" si="18"/>
        <v> BRNO 30.56 </v>
      </c>
      <c r="B133" s="2" t="str">
        <f t="shared" si="19"/>
        <v>II</v>
      </c>
      <c r="C133" s="3">
        <f t="shared" si="20"/>
        <v>46362.42</v>
      </c>
      <c r="D133" s="7" t="str">
        <f t="shared" si="21"/>
        <v>vis</v>
      </c>
      <c r="E133" s="16">
        <f>VLOOKUP(C133,'Active 1'!C$21:E$973,3,FALSE)</f>
        <v>3953.6677752117503</v>
      </c>
      <c r="F133" s="2" t="s">
        <v>80</v>
      </c>
      <c r="G133" s="7" t="str">
        <f t="shared" si="22"/>
        <v>46362.420</v>
      </c>
      <c r="H133" s="3">
        <f t="shared" si="23"/>
        <v>3953.5</v>
      </c>
      <c r="I133" s="17" t="s">
        <v>362</v>
      </c>
      <c r="J133" s="18" t="s">
        <v>363</v>
      </c>
      <c r="K133" s="17">
        <v>3953.5</v>
      </c>
      <c r="L133" s="17" t="s">
        <v>364</v>
      </c>
      <c r="M133" s="18" t="s">
        <v>313</v>
      </c>
      <c r="N133" s="18"/>
      <c r="O133" s="19" t="s">
        <v>365</v>
      </c>
      <c r="P133" s="19" t="s">
        <v>86</v>
      </c>
    </row>
    <row r="134" spans="1:16" ht="12.75" customHeight="1" thickBot="1" x14ac:dyDescent="0.25">
      <c r="A134" s="3" t="str">
        <f t="shared" si="18"/>
        <v> BRNO 30.56 </v>
      </c>
      <c r="B134" s="2" t="str">
        <f t="shared" si="19"/>
        <v>II</v>
      </c>
      <c r="C134" s="3">
        <f t="shared" si="20"/>
        <v>46381.324000000001</v>
      </c>
      <c r="D134" s="7" t="str">
        <f t="shared" si="21"/>
        <v>vis</v>
      </c>
      <c r="E134" s="16">
        <f>VLOOKUP(C134,'Active 1'!C$21:E$973,3,FALSE)</f>
        <v>3959.6523357799424</v>
      </c>
      <c r="F134" s="2" t="s">
        <v>80</v>
      </c>
      <c r="G134" s="7" t="str">
        <f t="shared" si="22"/>
        <v>46381.324</v>
      </c>
      <c r="H134" s="3">
        <f t="shared" si="23"/>
        <v>3959.5</v>
      </c>
      <c r="I134" s="17" t="s">
        <v>366</v>
      </c>
      <c r="J134" s="18" t="s">
        <v>367</v>
      </c>
      <c r="K134" s="17">
        <v>3959.5</v>
      </c>
      <c r="L134" s="17" t="s">
        <v>368</v>
      </c>
      <c r="M134" s="18" t="s">
        <v>313</v>
      </c>
      <c r="N134" s="18"/>
      <c r="O134" s="19" t="s">
        <v>361</v>
      </c>
      <c r="P134" s="19" t="s">
        <v>86</v>
      </c>
    </row>
    <row r="135" spans="1:16" ht="12.75" customHeight="1" thickBot="1" x14ac:dyDescent="0.25">
      <c r="A135" s="3" t="str">
        <f t="shared" si="18"/>
        <v> BRNO 30.56 </v>
      </c>
      <c r="B135" s="2" t="str">
        <f t="shared" si="19"/>
        <v>II</v>
      </c>
      <c r="C135" s="3">
        <f t="shared" si="20"/>
        <v>46381.358999999997</v>
      </c>
      <c r="D135" s="7" t="str">
        <f t="shared" si="21"/>
        <v>vis</v>
      </c>
      <c r="E135" s="16">
        <f>VLOOKUP(C135,'Active 1'!C$21:E$973,3,FALSE)</f>
        <v>3959.6634159545015</v>
      </c>
      <c r="F135" s="2" t="s">
        <v>80</v>
      </c>
      <c r="G135" s="7" t="str">
        <f t="shared" si="22"/>
        <v>46381.359</v>
      </c>
      <c r="H135" s="3">
        <f t="shared" si="23"/>
        <v>3959.5</v>
      </c>
      <c r="I135" s="17" t="s">
        <v>369</v>
      </c>
      <c r="J135" s="18" t="s">
        <v>370</v>
      </c>
      <c r="K135" s="17">
        <v>3959.5</v>
      </c>
      <c r="L135" s="17" t="s">
        <v>371</v>
      </c>
      <c r="M135" s="18" t="s">
        <v>313</v>
      </c>
      <c r="N135" s="18"/>
      <c r="O135" s="19" t="s">
        <v>365</v>
      </c>
      <c r="P135" s="19" t="s">
        <v>86</v>
      </c>
    </row>
    <row r="136" spans="1:16" ht="12.75" customHeight="1" thickBot="1" x14ac:dyDescent="0.25">
      <c r="A136" s="3" t="str">
        <f t="shared" si="18"/>
        <v> BRNO 30.55 </v>
      </c>
      <c r="B136" s="2" t="str">
        <f t="shared" si="19"/>
        <v>I</v>
      </c>
      <c r="C136" s="3">
        <f t="shared" si="20"/>
        <v>46679.396000000001</v>
      </c>
      <c r="D136" s="7" t="str">
        <f t="shared" si="21"/>
        <v>vis</v>
      </c>
      <c r="E136" s="16">
        <f>VLOOKUP(C136,'Active 1'!C$21:E$973,3,FALSE)</f>
        <v>4054.0149012519023</v>
      </c>
      <c r="F136" s="2" t="s">
        <v>80</v>
      </c>
      <c r="G136" s="7" t="str">
        <f t="shared" si="22"/>
        <v>46679.396</v>
      </c>
      <c r="H136" s="3">
        <f t="shared" si="23"/>
        <v>4054</v>
      </c>
      <c r="I136" s="17" t="s">
        <v>372</v>
      </c>
      <c r="J136" s="18" t="s">
        <v>373</v>
      </c>
      <c r="K136" s="17">
        <v>4054</v>
      </c>
      <c r="L136" s="17" t="s">
        <v>282</v>
      </c>
      <c r="M136" s="18" t="s">
        <v>84</v>
      </c>
      <c r="N136" s="18"/>
      <c r="O136" s="19" t="s">
        <v>85</v>
      </c>
      <c r="P136" s="19" t="s">
        <v>99</v>
      </c>
    </row>
    <row r="137" spans="1:16" ht="12.75" customHeight="1" thickBot="1" x14ac:dyDescent="0.25">
      <c r="A137" s="3" t="str">
        <f t="shared" si="18"/>
        <v> BRNO 28 </v>
      </c>
      <c r="B137" s="2" t="str">
        <f t="shared" si="19"/>
        <v>I</v>
      </c>
      <c r="C137" s="3">
        <f t="shared" si="20"/>
        <v>46679.436999999998</v>
      </c>
      <c r="D137" s="7" t="str">
        <f t="shared" si="21"/>
        <v>vis</v>
      </c>
      <c r="E137" s="16">
        <f>VLOOKUP(C137,'Active 1'!C$21:E$973,3,FALSE)</f>
        <v>4054.027880884958</v>
      </c>
      <c r="F137" s="2" t="s">
        <v>80</v>
      </c>
      <c r="G137" s="7" t="str">
        <f t="shared" si="22"/>
        <v>46679.437</v>
      </c>
      <c r="H137" s="3">
        <f t="shared" si="23"/>
        <v>4054</v>
      </c>
      <c r="I137" s="17" t="s">
        <v>374</v>
      </c>
      <c r="J137" s="18" t="s">
        <v>375</v>
      </c>
      <c r="K137" s="17">
        <v>4054</v>
      </c>
      <c r="L137" s="17" t="s">
        <v>317</v>
      </c>
      <c r="M137" s="18" t="s">
        <v>313</v>
      </c>
      <c r="N137" s="18"/>
      <c r="O137" s="19" t="s">
        <v>376</v>
      </c>
      <c r="P137" s="19" t="s">
        <v>377</v>
      </c>
    </row>
    <row r="138" spans="1:16" ht="12.75" customHeight="1" thickBot="1" x14ac:dyDescent="0.25">
      <c r="A138" s="3" t="str">
        <f t="shared" si="18"/>
        <v> BRNO 28 </v>
      </c>
      <c r="B138" s="2" t="str">
        <f t="shared" si="19"/>
        <v>I</v>
      </c>
      <c r="C138" s="3">
        <f t="shared" si="20"/>
        <v>46679.445</v>
      </c>
      <c r="D138" s="7" t="str">
        <f t="shared" si="21"/>
        <v>vis</v>
      </c>
      <c r="E138" s="16">
        <f>VLOOKUP(C138,'Active 1'!C$21:E$973,3,FALSE)</f>
        <v>4054.0304134962867</v>
      </c>
      <c r="F138" s="2" t="s">
        <v>80</v>
      </c>
      <c r="G138" s="7" t="str">
        <f t="shared" si="22"/>
        <v>46679.445</v>
      </c>
      <c r="H138" s="3">
        <f t="shared" si="23"/>
        <v>4054</v>
      </c>
      <c r="I138" s="17" t="s">
        <v>378</v>
      </c>
      <c r="J138" s="18" t="s">
        <v>379</v>
      </c>
      <c r="K138" s="17">
        <v>4054</v>
      </c>
      <c r="L138" s="17" t="s">
        <v>341</v>
      </c>
      <c r="M138" s="18" t="s">
        <v>313</v>
      </c>
      <c r="N138" s="18"/>
      <c r="O138" s="19" t="s">
        <v>361</v>
      </c>
      <c r="P138" s="19" t="s">
        <v>377</v>
      </c>
    </row>
    <row r="139" spans="1:16" ht="12.75" customHeight="1" thickBot="1" x14ac:dyDescent="0.25">
      <c r="A139" s="3" t="str">
        <f t="shared" ref="A139:A170" si="24">P139</f>
        <v> BRNO 28 </v>
      </c>
      <c r="B139" s="2" t="str">
        <f t="shared" ref="B139:B170" si="25">IF(H139=INT(H139),"I","II")</f>
        <v>I</v>
      </c>
      <c r="C139" s="3">
        <f t="shared" ref="C139:C170" si="26">1*G139</f>
        <v>46679.447</v>
      </c>
      <c r="D139" s="7" t="str">
        <f t="shared" ref="D139:D170" si="27">VLOOKUP(F139,I$1:J$5,2,FALSE)</f>
        <v>vis</v>
      </c>
      <c r="E139" s="16">
        <f>VLOOKUP(C139,'Active 1'!C$21:E$973,3,FALSE)</f>
        <v>4054.0310466491187</v>
      </c>
      <c r="F139" s="2" t="s">
        <v>80</v>
      </c>
      <c r="G139" s="7" t="str">
        <f t="shared" ref="G139:G170" si="28">MID(I139,3,LEN(I139)-3)</f>
        <v>46679.447</v>
      </c>
      <c r="H139" s="3">
        <f t="shared" ref="H139:H170" si="29">1*K139</f>
        <v>4054</v>
      </c>
      <c r="I139" s="17" t="s">
        <v>380</v>
      </c>
      <c r="J139" s="18" t="s">
        <v>381</v>
      </c>
      <c r="K139" s="17">
        <v>4054</v>
      </c>
      <c r="L139" s="17" t="s">
        <v>350</v>
      </c>
      <c r="M139" s="18" t="s">
        <v>313</v>
      </c>
      <c r="N139" s="18"/>
      <c r="O139" s="19" t="s">
        <v>382</v>
      </c>
      <c r="P139" s="19" t="s">
        <v>377</v>
      </c>
    </row>
    <row r="140" spans="1:16" ht="12.75" customHeight="1" thickBot="1" x14ac:dyDescent="0.25">
      <c r="A140" s="3" t="str">
        <f t="shared" si="24"/>
        <v> BRNO 28 </v>
      </c>
      <c r="B140" s="2" t="str">
        <f t="shared" si="25"/>
        <v>I</v>
      </c>
      <c r="C140" s="3">
        <f t="shared" si="26"/>
        <v>46679.447</v>
      </c>
      <c r="D140" s="7" t="str">
        <f t="shared" si="27"/>
        <v>vis</v>
      </c>
      <c r="E140" s="16">
        <f>VLOOKUP(C140,'Active 1'!C$21:E$973,3,FALSE)</f>
        <v>4054.0310466491187</v>
      </c>
      <c r="F140" s="2" t="s">
        <v>80</v>
      </c>
      <c r="G140" s="7" t="str">
        <f t="shared" si="28"/>
        <v>46679.447</v>
      </c>
      <c r="H140" s="3">
        <f t="shared" si="29"/>
        <v>4054</v>
      </c>
      <c r="I140" s="17" t="s">
        <v>380</v>
      </c>
      <c r="J140" s="18" t="s">
        <v>381</v>
      </c>
      <c r="K140" s="17">
        <v>4054</v>
      </c>
      <c r="L140" s="17" t="s">
        <v>350</v>
      </c>
      <c r="M140" s="18" t="s">
        <v>313</v>
      </c>
      <c r="N140" s="18"/>
      <c r="O140" s="19" t="s">
        <v>383</v>
      </c>
      <c r="P140" s="19" t="s">
        <v>377</v>
      </c>
    </row>
    <row r="141" spans="1:16" ht="12.75" customHeight="1" thickBot="1" x14ac:dyDescent="0.25">
      <c r="A141" s="3" t="str">
        <f t="shared" si="24"/>
        <v> BRNO 28 </v>
      </c>
      <c r="B141" s="2" t="str">
        <f t="shared" si="25"/>
        <v>I</v>
      </c>
      <c r="C141" s="3">
        <f t="shared" si="26"/>
        <v>46679.447</v>
      </c>
      <c r="D141" s="7" t="str">
        <f t="shared" si="27"/>
        <v>vis</v>
      </c>
      <c r="E141" s="16">
        <f>VLOOKUP(C141,'Active 1'!C$21:E$973,3,FALSE)</f>
        <v>4054.0310466491187</v>
      </c>
      <c r="F141" s="2" t="s">
        <v>80</v>
      </c>
      <c r="G141" s="7" t="str">
        <f t="shared" si="28"/>
        <v>46679.447</v>
      </c>
      <c r="H141" s="3">
        <f t="shared" si="29"/>
        <v>4054</v>
      </c>
      <c r="I141" s="17" t="s">
        <v>380</v>
      </c>
      <c r="J141" s="18" t="s">
        <v>381</v>
      </c>
      <c r="K141" s="17">
        <v>4054</v>
      </c>
      <c r="L141" s="17" t="s">
        <v>350</v>
      </c>
      <c r="M141" s="18" t="s">
        <v>313</v>
      </c>
      <c r="N141" s="18"/>
      <c r="O141" s="19" t="s">
        <v>338</v>
      </c>
      <c r="P141" s="19" t="s">
        <v>377</v>
      </c>
    </row>
    <row r="142" spans="1:16" ht="12.75" customHeight="1" thickBot="1" x14ac:dyDescent="0.25">
      <c r="A142" s="3" t="str">
        <f t="shared" si="24"/>
        <v> BRNO 30.55 </v>
      </c>
      <c r="B142" s="2" t="str">
        <f t="shared" si="25"/>
        <v>I</v>
      </c>
      <c r="C142" s="3">
        <f t="shared" si="26"/>
        <v>46679.451999999997</v>
      </c>
      <c r="D142" s="7" t="str">
        <f t="shared" si="27"/>
        <v>vis</v>
      </c>
      <c r="E142" s="16">
        <f>VLOOKUP(C142,'Active 1'!C$21:E$973,3,FALSE)</f>
        <v>4054.0326295311979</v>
      </c>
      <c r="F142" s="2" t="s">
        <v>80</v>
      </c>
      <c r="G142" s="7" t="str">
        <f t="shared" si="28"/>
        <v>46679.452</v>
      </c>
      <c r="H142" s="3">
        <f t="shared" si="29"/>
        <v>4054</v>
      </c>
      <c r="I142" s="17" t="s">
        <v>384</v>
      </c>
      <c r="J142" s="18" t="s">
        <v>385</v>
      </c>
      <c r="K142" s="17">
        <v>4054</v>
      </c>
      <c r="L142" s="17" t="s">
        <v>386</v>
      </c>
      <c r="M142" s="18" t="s">
        <v>84</v>
      </c>
      <c r="N142" s="18"/>
      <c r="O142" s="19" t="s">
        <v>85</v>
      </c>
      <c r="P142" s="19" t="s">
        <v>99</v>
      </c>
    </row>
    <row r="143" spans="1:16" ht="12.75" customHeight="1" thickBot="1" x14ac:dyDescent="0.25">
      <c r="A143" s="3" t="str">
        <f t="shared" si="24"/>
        <v> BRNO 28 </v>
      </c>
      <c r="B143" s="2" t="str">
        <f t="shared" si="25"/>
        <v>I</v>
      </c>
      <c r="C143" s="3">
        <f t="shared" si="26"/>
        <v>46679.455000000002</v>
      </c>
      <c r="D143" s="7" t="str">
        <f t="shared" si="27"/>
        <v>vis</v>
      </c>
      <c r="E143" s="16">
        <f>VLOOKUP(C143,'Active 1'!C$21:E$973,3,FALSE)</f>
        <v>4054.0335792604474</v>
      </c>
      <c r="F143" s="2" t="s">
        <v>80</v>
      </c>
      <c r="G143" s="7" t="str">
        <f t="shared" si="28"/>
        <v>46679.455</v>
      </c>
      <c r="H143" s="3">
        <f t="shared" si="29"/>
        <v>4054</v>
      </c>
      <c r="I143" s="17" t="s">
        <v>387</v>
      </c>
      <c r="J143" s="18" t="s">
        <v>388</v>
      </c>
      <c r="K143" s="17">
        <v>4054</v>
      </c>
      <c r="L143" s="17" t="s">
        <v>389</v>
      </c>
      <c r="M143" s="18" t="s">
        <v>313</v>
      </c>
      <c r="N143" s="18"/>
      <c r="O143" s="19" t="s">
        <v>390</v>
      </c>
      <c r="P143" s="19" t="s">
        <v>377</v>
      </c>
    </row>
    <row r="144" spans="1:16" ht="12.75" customHeight="1" thickBot="1" x14ac:dyDescent="0.25">
      <c r="A144" s="3" t="str">
        <f t="shared" si="24"/>
        <v> BRNO 30.55 </v>
      </c>
      <c r="B144" s="2" t="str">
        <f t="shared" si="25"/>
        <v>I</v>
      </c>
      <c r="C144" s="3">
        <f t="shared" si="26"/>
        <v>47039.536</v>
      </c>
      <c r="D144" s="7" t="str">
        <f t="shared" si="27"/>
        <v>vis</v>
      </c>
      <c r="E144" s="16">
        <f>VLOOKUP(C144,'Active 1'!C$21:E$973,3,FALSE)</f>
        <v>4168.0267317125681</v>
      </c>
      <c r="F144" s="2" t="s">
        <v>80</v>
      </c>
      <c r="G144" s="7" t="str">
        <f t="shared" si="28"/>
        <v>47039.536</v>
      </c>
      <c r="H144" s="3">
        <f t="shared" si="29"/>
        <v>4168</v>
      </c>
      <c r="I144" s="17" t="s">
        <v>391</v>
      </c>
      <c r="J144" s="18" t="s">
        <v>392</v>
      </c>
      <c r="K144" s="17">
        <v>4168</v>
      </c>
      <c r="L144" s="17" t="s">
        <v>312</v>
      </c>
      <c r="M144" s="18" t="s">
        <v>84</v>
      </c>
      <c r="N144" s="18"/>
      <c r="O144" s="19" t="s">
        <v>85</v>
      </c>
      <c r="P144" s="19" t="s">
        <v>99</v>
      </c>
    </row>
    <row r="145" spans="1:16" ht="12.75" customHeight="1" thickBot="1" x14ac:dyDescent="0.25">
      <c r="A145" s="3" t="str">
        <f t="shared" si="24"/>
        <v> BRNO 30.56 </v>
      </c>
      <c r="B145" s="2" t="str">
        <f t="shared" si="25"/>
        <v>II</v>
      </c>
      <c r="C145" s="3">
        <f t="shared" si="26"/>
        <v>47060.381000000001</v>
      </c>
      <c r="D145" s="7" t="str">
        <f t="shared" si="27"/>
        <v>vis</v>
      </c>
      <c r="E145" s="16">
        <f>VLOOKUP(C145,'Active 1'!C$21:E$973,3,FALSE)</f>
        <v>4174.6257671042295</v>
      </c>
      <c r="F145" s="2" t="s">
        <v>80</v>
      </c>
      <c r="G145" s="7" t="str">
        <f t="shared" si="28"/>
        <v>47060.381</v>
      </c>
      <c r="H145" s="3">
        <f t="shared" si="29"/>
        <v>4174.5</v>
      </c>
      <c r="I145" s="17" t="s">
        <v>393</v>
      </c>
      <c r="J145" s="18" t="s">
        <v>394</v>
      </c>
      <c r="K145" s="17">
        <v>4174.5</v>
      </c>
      <c r="L145" s="17" t="s">
        <v>395</v>
      </c>
      <c r="M145" s="18" t="s">
        <v>84</v>
      </c>
      <c r="N145" s="18"/>
      <c r="O145" s="19" t="s">
        <v>85</v>
      </c>
      <c r="P145" s="19" t="s">
        <v>86</v>
      </c>
    </row>
    <row r="146" spans="1:16" ht="12.75" customHeight="1" thickBot="1" x14ac:dyDescent="0.25">
      <c r="A146" s="3" t="str">
        <f t="shared" si="24"/>
        <v> BRNO 30 </v>
      </c>
      <c r="B146" s="2" t="str">
        <f t="shared" si="25"/>
        <v>I</v>
      </c>
      <c r="C146" s="3">
        <f t="shared" si="26"/>
        <v>47734.489000000001</v>
      </c>
      <c r="D146" s="7" t="str">
        <f t="shared" si="27"/>
        <v>vis</v>
      </c>
      <c r="E146" s="16">
        <f>VLOOKUP(C146,'Active 1'!C$21:E$973,3,FALSE)</f>
        <v>4388.032461745699</v>
      </c>
      <c r="F146" s="2" t="s">
        <v>80</v>
      </c>
      <c r="G146" s="7" t="str">
        <f t="shared" si="28"/>
        <v>47734.489</v>
      </c>
      <c r="H146" s="3">
        <f t="shared" si="29"/>
        <v>4388</v>
      </c>
      <c r="I146" s="17" t="s">
        <v>396</v>
      </c>
      <c r="J146" s="18" t="s">
        <v>397</v>
      </c>
      <c r="K146" s="17">
        <v>4388</v>
      </c>
      <c r="L146" s="17" t="s">
        <v>386</v>
      </c>
      <c r="M146" s="18" t="s">
        <v>313</v>
      </c>
      <c r="N146" s="18"/>
      <c r="O146" s="19" t="s">
        <v>398</v>
      </c>
      <c r="P146" s="19" t="s">
        <v>399</v>
      </c>
    </row>
    <row r="147" spans="1:16" ht="12.75" customHeight="1" thickBot="1" x14ac:dyDescent="0.25">
      <c r="A147" s="3" t="str">
        <f t="shared" si="24"/>
        <v> BRNO 30 </v>
      </c>
      <c r="B147" s="2" t="str">
        <f t="shared" si="25"/>
        <v>I</v>
      </c>
      <c r="C147" s="3">
        <f t="shared" si="26"/>
        <v>47734.49</v>
      </c>
      <c r="D147" s="7" t="str">
        <f t="shared" si="27"/>
        <v>vis</v>
      </c>
      <c r="E147" s="16">
        <f>VLOOKUP(C147,'Active 1'!C$21:E$973,3,FALSE)</f>
        <v>4388.0327783221137</v>
      </c>
      <c r="F147" s="2" t="s">
        <v>80</v>
      </c>
      <c r="G147" s="7" t="str">
        <f t="shared" si="28"/>
        <v>47734.490</v>
      </c>
      <c r="H147" s="3">
        <f t="shared" si="29"/>
        <v>4388</v>
      </c>
      <c r="I147" s="17" t="s">
        <v>400</v>
      </c>
      <c r="J147" s="18" t="s">
        <v>401</v>
      </c>
      <c r="K147" s="17">
        <v>4388</v>
      </c>
      <c r="L147" s="17" t="s">
        <v>402</v>
      </c>
      <c r="M147" s="18" t="s">
        <v>313</v>
      </c>
      <c r="N147" s="18"/>
      <c r="O147" s="19" t="s">
        <v>403</v>
      </c>
      <c r="P147" s="19" t="s">
        <v>399</v>
      </c>
    </row>
    <row r="148" spans="1:16" ht="12.75" customHeight="1" thickBot="1" x14ac:dyDescent="0.25">
      <c r="A148" s="3" t="str">
        <f t="shared" si="24"/>
        <v> BRNO 30 </v>
      </c>
      <c r="B148" s="2" t="str">
        <f t="shared" si="25"/>
        <v>I</v>
      </c>
      <c r="C148" s="3">
        <f t="shared" si="26"/>
        <v>47734.49</v>
      </c>
      <c r="D148" s="7" t="str">
        <f t="shared" si="27"/>
        <v>vis</v>
      </c>
      <c r="E148" s="16">
        <f>VLOOKUP(C148,'Active 1'!C$21:E$973,3,FALSE)</f>
        <v>4388.0327783221137</v>
      </c>
      <c r="F148" s="2" t="s">
        <v>80</v>
      </c>
      <c r="G148" s="7" t="str">
        <f t="shared" si="28"/>
        <v>47734.490</v>
      </c>
      <c r="H148" s="3">
        <f t="shared" si="29"/>
        <v>4388</v>
      </c>
      <c r="I148" s="17" t="s">
        <v>400</v>
      </c>
      <c r="J148" s="18" t="s">
        <v>401</v>
      </c>
      <c r="K148" s="17">
        <v>4388</v>
      </c>
      <c r="L148" s="17" t="s">
        <v>402</v>
      </c>
      <c r="M148" s="18" t="s">
        <v>313</v>
      </c>
      <c r="N148" s="18"/>
      <c r="O148" s="19" t="s">
        <v>404</v>
      </c>
      <c r="P148" s="19" t="s">
        <v>399</v>
      </c>
    </row>
    <row r="149" spans="1:16" ht="12.75" customHeight="1" thickBot="1" x14ac:dyDescent="0.25">
      <c r="A149" s="3" t="str">
        <f t="shared" si="24"/>
        <v> BRNO 30 </v>
      </c>
      <c r="B149" s="2" t="str">
        <f t="shared" si="25"/>
        <v>I</v>
      </c>
      <c r="C149" s="3">
        <f t="shared" si="26"/>
        <v>47734.49</v>
      </c>
      <c r="D149" s="7" t="str">
        <f t="shared" si="27"/>
        <v>vis</v>
      </c>
      <c r="E149" s="16">
        <f>VLOOKUP(C149,'Active 1'!C$21:E$973,3,FALSE)</f>
        <v>4388.0327783221137</v>
      </c>
      <c r="F149" s="2" t="s">
        <v>80</v>
      </c>
      <c r="G149" s="7" t="str">
        <f t="shared" si="28"/>
        <v>47734.490</v>
      </c>
      <c r="H149" s="3">
        <f t="shared" si="29"/>
        <v>4388</v>
      </c>
      <c r="I149" s="17" t="s">
        <v>400</v>
      </c>
      <c r="J149" s="18" t="s">
        <v>401</v>
      </c>
      <c r="K149" s="17">
        <v>4388</v>
      </c>
      <c r="L149" s="17" t="s">
        <v>402</v>
      </c>
      <c r="M149" s="18" t="s">
        <v>313</v>
      </c>
      <c r="N149" s="18"/>
      <c r="O149" s="19" t="s">
        <v>405</v>
      </c>
      <c r="P149" s="19" t="s">
        <v>399</v>
      </c>
    </row>
    <row r="150" spans="1:16" ht="12.75" customHeight="1" thickBot="1" x14ac:dyDescent="0.25">
      <c r="A150" s="3" t="str">
        <f t="shared" si="24"/>
        <v> BRNO 30 </v>
      </c>
      <c r="B150" s="2" t="str">
        <f t="shared" si="25"/>
        <v>I</v>
      </c>
      <c r="C150" s="3">
        <f t="shared" si="26"/>
        <v>47734.49</v>
      </c>
      <c r="D150" s="7" t="str">
        <f t="shared" si="27"/>
        <v>vis</v>
      </c>
      <c r="E150" s="16">
        <f>VLOOKUP(C150,'Active 1'!C$21:E$973,3,FALSE)</f>
        <v>4388.0327783221137</v>
      </c>
      <c r="F150" s="2" t="s">
        <v>80</v>
      </c>
      <c r="G150" s="7" t="str">
        <f t="shared" si="28"/>
        <v>47734.490</v>
      </c>
      <c r="H150" s="3">
        <f t="shared" si="29"/>
        <v>4388</v>
      </c>
      <c r="I150" s="17" t="s">
        <v>400</v>
      </c>
      <c r="J150" s="18" t="s">
        <v>401</v>
      </c>
      <c r="K150" s="17">
        <v>4388</v>
      </c>
      <c r="L150" s="17" t="s">
        <v>402</v>
      </c>
      <c r="M150" s="18" t="s">
        <v>313</v>
      </c>
      <c r="N150" s="18"/>
      <c r="O150" s="19" t="s">
        <v>406</v>
      </c>
      <c r="P150" s="19" t="s">
        <v>399</v>
      </c>
    </row>
    <row r="151" spans="1:16" ht="12.75" customHeight="1" thickBot="1" x14ac:dyDescent="0.25">
      <c r="A151" s="3" t="str">
        <f t="shared" si="24"/>
        <v> BRNO 30 </v>
      </c>
      <c r="B151" s="2" t="str">
        <f t="shared" si="25"/>
        <v>I</v>
      </c>
      <c r="C151" s="3">
        <f t="shared" si="26"/>
        <v>47734.493000000002</v>
      </c>
      <c r="D151" s="7" t="str">
        <f t="shared" si="27"/>
        <v>vis</v>
      </c>
      <c r="E151" s="16">
        <f>VLOOKUP(C151,'Active 1'!C$21:E$973,3,FALSE)</f>
        <v>4388.0337280513631</v>
      </c>
      <c r="F151" s="2" t="s">
        <v>80</v>
      </c>
      <c r="G151" s="7" t="str">
        <f t="shared" si="28"/>
        <v>47734.493</v>
      </c>
      <c r="H151" s="3">
        <f t="shared" si="29"/>
        <v>4388</v>
      </c>
      <c r="I151" s="17" t="s">
        <v>407</v>
      </c>
      <c r="J151" s="18" t="s">
        <v>408</v>
      </c>
      <c r="K151" s="17">
        <v>4388</v>
      </c>
      <c r="L151" s="17" t="s">
        <v>409</v>
      </c>
      <c r="M151" s="18" t="s">
        <v>313</v>
      </c>
      <c r="N151" s="18"/>
      <c r="O151" s="19" t="s">
        <v>410</v>
      </c>
      <c r="P151" s="19" t="s">
        <v>399</v>
      </c>
    </row>
    <row r="152" spans="1:16" ht="12.75" customHeight="1" thickBot="1" x14ac:dyDescent="0.25">
      <c r="A152" s="3" t="str">
        <f t="shared" si="24"/>
        <v> BRNO 30 </v>
      </c>
      <c r="B152" s="2" t="str">
        <f t="shared" si="25"/>
        <v>I</v>
      </c>
      <c r="C152" s="3">
        <f t="shared" si="26"/>
        <v>47734.493999999999</v>
      </c>
      <c r="D152" s="7" t="str">
        <f t="shared" si="27"/>
        <v>vis</v>
      </c>
      <c r="E152" s="16">
        <f>VLOOKUP(C152,'Active 1'!C$21:E$973,3,FALSE)</f>
        <v>4388.0340446277778</v>
      </c>
      <c r="F152" s="2" t="s">
        <v>80</v>
      </c>
      <c r="G152" s="7" t="str">
        <f t="shared" si="28"/>
        <v>47734.494</v>
      </c>
      <c r="H152" s="3">
        <f t="shared" si="29"/>
        <v>4388</v>
      </c>
      <c r="I152" s="17" t="s">
        <v>411</v>
      </c>
      <c r="J152" s="18" t="s">
        <v>412</v>
      </c>
      <c r="K152" s="17">
        <v>4388</v>
      </c>
      <c r="L152" s="17" t="s">
        <v>413</v>
      </c>
      <c r="M152" s="18" t="s">
        <v>313</v>
      </c>
      <c r="N152" s="18"/>
      <c r="O152" s="19" t="s">
        <v>414</v>
      </c>
      <c r="P152" s="19" t="s">
        <v>399</v>
      </c>
    </row>
    <row r="153" spans="1:16" ht="12.75" customHeight="1" thickBot="1" x14ac:dyDescent="0.25">
      <c r="A153" s="3" t="str">
        <f t="shared" si="24"/>
        <v> BRNO 31 </v>
      </c>
      <c r="B153" s="2" t="str">
        <f t="shared" si="25"/>
        <v>I</v>
      </c>
      <c r="C153" s="3">
        <f t="shared" si="26"/>
        <v>48189.368000000002</v>
      </c>
      <c r="D153" s="7" t="str">
        <f t="shared" si="27"/>
        <v>vis</v>
      </c>
      <c r="E153" s="16">
        <f>VLOOKUP(C153,'Active 1'!C$21:E$973,3,FALSE)</f>
        <v>4532.0364252824274</v>
      </c>
      <c r="F153" s="2" t="s">
        <v>80</v>
      </c>
      <c r="G153" s="7" t="str">
        <f t="shared" si="28"/>
        <v>48189.368</v>
      </c>
      <c r="H153" s="3">
        <f t="shared" si="29"/>
        <v>4532</v>
      </c>
      <c r="I153" s="17" t="s">
        <v>415</v>
      </c>
      <c r="J153" s="18" t="s">
        <v>416</v>
      </c>
      <c r="K153" s="17">
        <v>4532</v>
      </c>
      <c r="L153" s="17" t="s">
        <v>417</v>
      </c>
      <c r="M153" s="18" t="s">
        <v>313</v>
      </c>
      <c r="N153" s="18"/>
      <c r="O153" s="19" t="s">
        <v>418</v>
      </c>
      <c r="P153" s="19" t="s">
        <v>419</v>
      </c>
    </row>
    <row r="154" spans="1:16" ht="12.75" customHeight="1" thickBot="1" x14ac:dyDescent="0.25">
      <c r="A154" s="3" t="str">
        <f t="shared" si="24"/>
        <v> BRNO 31 </v>
      </c>
      <c r="B154" s="2" t="str">
        <f t="shared" si="25"/>
        <v>I</v>
      </c>
      <c r="C154" s="3">
        <f t="shared" si="26"/>
        <v>48410.466</v>
      </c>
      <c r="D154" s="7" t="str">
        <f t="shared" si="27"/>
        <v>vis</v>
      </c>
      <c r="E154" s="16">
        <f>VLOOKUP(C154,'Active 1'!C$21:E$973,3,FALSE)</f>
        <v>4602.030837708684</v>
      </c>
      <c r="F154" s="2" t="s">
        <v>80</v>
      </c>
      <c r="G154" s="7" t="str">
        <f t="shared" si="28"/>
        <v>48410.466</v>
      </c>
      <c r="H154" s="3">
        <f t="shared" si="29"/>
        <v>4602</v>
      </c>
      <c r="I154" s="17" t="s">
        <v>420</v>
      </c>
      <c r="J154" s="18" t="s">
        <v>421</v>
      </c>
      <c r="K154" s="17">
        <v>4602</v>
      </c>
      <c r="L154" s="17" t="s">
        <v>422</v>
      </c>
      <c r="M154" s="18" t="s">
        <v>313</v>
      </c>
      <c r="N154" s="18"/>
      <c r="O154" s="19" t="s">
        <v>403</v>
      </c>
      <c r="P154" s="19" t="s">
        <v>419</v>
      </c>
    </row>
    <row r="155" spans="1:16" ht="12.75" customHeight="1" thickBot="1" x14ac:dyDescent="0.25">
      <c r="A155" s="3" t="str">
        <f t="shared" si="24"/>
        <v> BRNO 31 </v>
      </c>
      <c r="B155" s="2" t="str">
        <f t="shared" si="25"/>
        <v>I</v>
      </c>
      <c r="C155" s="3">
        <f t="shared" si="26"/>
        <v>48410.478000000003</v>
      </c>
      <c r="D155" s="7" t="str">
        <f t="shared" si="27"/>
        <v>vis</v>
      </c>
      <c r="E155" s="16">
        <f>VLOOKUP(C155,'Active 1'!C$21:E$973,3,FALSE)</f>
        <v>4602.0346366256772</v>
      </c>
      <c r="F155" s="2" t="s">
        <v>80</v>
      </c>
      <c r="G155" s="7" t="str">
        <f t="shared" si="28"/>
        <v>48410.478</v>
      </c>
      <c r="H155" s="3">
        <f t="shared" si="29"/>
        <v>4602</v>
      </c>
      <c r="I155" s="17" t="s">
        <v>423</v>
      </c>
      <c r="J155" s="18" t="s">
        <v>424</v>
      </c>
      <c r="K155" s="17">
        <v>4602</v>
      </c>
      <c r="L155" s="17" t="s">
        <v>425</v>
      </c>
      <c r="M155" s="18" t="s">
        <v>313</v>
      </c>
      <c r="N155" s="18"/>
      <c r="O155" s="19" t="s">
        <v>361</v>
      </c>
      <c r="P155" s="19" t="s">
        <v>419</v>
      </c>
    </row>
    <row r="156" spans="1:16" ht="12.75" customHeight="1" thickBot="1" x14ac:dyDescent="0.25">
      <c r="A156" s="3" t="str">
        <f t="shared" si="24"/>
        <v> BRNO 31 </v>
      </c>
      <c r="B156" s="2" t="str">
        <f t="shared" si="25"/>
        <v>II</v>
      </c>
      <c r="C156" s="3">
        <f t="shared" si="26"/>
        <v>48453.483</v>
      </c>
      <c r="D156" s="7" t="str">
        <f t="shared" si="27"/>
        <v>vis</v>
      </c>
      <c r="E156" s="16">
        <f>VLOOKUP(C156,'Active 1'!C$21:E$973,3,FALSE)</f>
        <v>4615.6490053960461</v>
      </c>
      <c r="F156" s="2" t="s">
        <v>80</v>
      </c>
      <c r="G156" s="7" t="str">
        <f t="shared" si="28"/>
        <v>48453.483</v>
      </c>
      <c r="H156" s="3">
        <f t="shared" si="29"/>
        <v>4615.5</v>
      </c>
      <c r="I156" s="17" t="s">
        <v>426</v>
      </c>
      <c r="J156" s="18" t="s">
        <v>427</v>
      </c>
      <c r="K156" s="17">
        <v>4615.5</v>
      </c>
      <c r="L156" s="17" t="s">
        <v>428</v>
      </c>
      <c r="M156" s="18" t="s">
        <v>313</v>
      </c>
      <c r="N156" s="18"/>
      <c r="O156" s="19" t="s">
        <v>404</v>
      </c>
      <c r="P156" s="19" t="s">
        <v>419</v>
      </c>
    </row>
    <row r="157" spans="1:16" ht="12.75" customHeight="1" thickBot="1" x14ac:dyDescent="0.25">
      <c r="A157" s="3" t="str">
        <f t="shared" si="24"/>
        <v> AAP 334.840 </v>
      </c>
      <c r="B157" s="2" t="str">
        <f t="shared" si="25"/>
        <v>I</v>
      </c>
      <c r="C157" s="3">
        <f t="shared" si="26"/>
        <v>49244.403200000001</v>
      </c>
      <c r="D157" s="7" t="str">
        <f t="shared" si="27"/>
        <v>vis</v>
      </c>
      <c r="E157" s="16">
        <f>VLOOKUP(C157,'Active 1'!C$21:E$973,3,FALSE)</f>
        <v>4866.0356876593778</v>
      </c>
      <c r="F157" s="2" t="s">
        <v>80</v>
      </c>
      <c r="G157" s="7" t="str">
        <f t="shared" si="28"/>
        <v>49244.4032</v>
      </c>
      <c r="H157" s="3">
        <f t="shared" si="29"/>
        <v>4866</v>
      </c>
      <c r="I157" s="17" t="s">
        <v>429</v>
      </c>
      <c r="J157" s="18" t="s">
        <v>430</v>
      </c>
      <c r="K157" s="17">
        <v>4866</v>
      </c>
      <c r="L157" s="17" t="s">
        <v>431</v>
      </c>
      <c r="M157" s="18" t="s">
        <v>354</v>
      </c>
      <c r="N157" s="18" t="s">
        <v>355</v>
      </c>
      <c r="O157" s="19" t="s">
        <v>356</v>
      </c>
      <c r="P157" s="19" t="s">
        <v>357</v>
      </c>
    </row>
    <row r="158" spans="1:16" ht="12.75" customHeight="1" thickBot="1" x14ac:dyDescent="0.25">
      <c r="A158" s="3" t="str">
        <f t="shared" si="24"/>
        <v> AAP 334.840 </v>
      </c>
      <c r="B158" s="2" t="str">
        <f t="shared" si="25"/>
        <v>II</v>
      </c>
      <c r="C158" s="3">
        <f t="shared" si="26"/>
        <v>49246.299599999998</v>
      </c>
      <c r="D158" s="7" t="str">
        <f t="shared" si="27"/>
        <v>vis</v>
      </c>
      <c r="E158" s="16">
        <f>VLOOKUP(C158,'Active 1'!C$21:E$973,3,FALSE)</f>
        <v>4866.6360431746916</v>
      </c>
      <c r="F158" s="2" t="s">
        <v>80</v>
      </c>
      <c r="G158" s="7" t="str">
        <f t="shared" si="28"/>
        <v>49246.2996</v>
      </c>
      <c r="H158" s="3">
        <f t="shared" si="29"/>
        <v>4866.5</v>
      </c>
      <c r="I158" s="17" t="s">
        <v>432</v>
      </c>
      <c r="J158" s="18" t="s">
        <v>433</v>
      </c>
      <c r="K158" s="17">
        <v>4866.5</v>
      </c>
      <c r="L158" s="17" t="s">
        <v>434</v>
      </c>
      <c r="M158" s="18" t="s">
        <v>354</v>
      </c>
      <c r="N158" s="18" t="s">
        <v>355</v>
      </c>
      <c r="O158" s="19" t="s">
        <v>356</v>
      </c>
      <c r="P158" s="19" t="s">
        <v>357</v>
      </c>
    </row>
    <row r="159" spans="1:16" ht="12.75" customHeight="1" thickBot="1" x14ac:dyDescent="0.25">
      <c r="A159" s="3" t="str">
        <f t="shared" si="24"/>
        <v> AAP 334.840 </v>
      </c>
      <c r="B159" s="2" t="str">
        <f t="shared" si="25"/>
        <v>II</v>
      </c>
      <c r="C159" s="3">
        <f t="shared" si="26"/>
        <v>49622.1855</v>
      </c>
      <c r="D159" s="7" t="str">
        <f t="shared" si="27"/>
        <v>vis</v>
      </c>
      <c r="E159" s="16">
        <f>VLOOKUP(C159,'Active 1'!C$21:E$973,3,FALSE)</f>
        <v>4985.6326542241586</v>
      </c>
      <c r="F159" s="2" t="s">
        <v>80</v>
      </c>
      <c r="G159" s="7" t="str">
        <f t="shared" si="28"/>
        <v>49622.1855</v>
      </c>
      <c r="H159" s="3">
        <f t="shared" si="29"/>
        <v>4985.5</v>
      </c>
      <c r="I159" s="17" t="s">
        <v>435</v>
      </c>
      <c r="J159" s="18" t="s">
        <v>436</v>
      </c>
      <c r="K159" s="17">
        <v>4985.5</v>
      </c>
      <c r="L159" s="17" t="s">
        <v>437</v>
      </c>
      <c r="M159" s="18" t="s">
        <v>354</v>
      </c>
      <c r="N159" s="18" t="s">
        <v>355</v>
      </c>
      <c r="O159" s="19" t="s">
        <v>356</v>
      </c>
      <c r="P159" s="19" t="s">
        <v>357</v>
      </c>
    </row>
    <row r="160" spans="1:16" ht="12.75" customHeight="1" thickBot="1" x14ac:dyDescent="0.25">
      <c r="A160" s="3" t="str">
        <f t="shared" si="24"/>
        <v> AAP 334.840 </v>
      </c>
      <c r="B160" s="2" t="str">
        <f t="shared" si="25"/>
        <v>I</v>
      </c>
      <c r="C160" s="3">
        <f t="shared" si="26"/>
        <v>49920.390500000001</v>
      </c>
      <c r="D160" s="7" t="str">
        <f t="shared" si="27"/>
        <v>vis</v>
      </c>
      <c r="E160" s="16">
        <f>VLOOKUP(C160,'Active 1'!C$21:E$973,3,FALSE)</f>
        <v>5080.0373243594486</v>
      </c>
      <c r="F160" s="2" t="s">
        <v>80</v>
      </c>
      <c r="G160" s="7" t="str">
        <f t="shared" si="28"/>
        <v>49920.3905</v>
      </c>
      <c r="H160" s="3">
        <f t="shared" si="29"/>
        <v>5080</v>
      </c>
      <c r="I160" s="17" t="s">
        <v>438</v>
      </c>
      <c r="J160" s="18" t="s">
        <v>439</v>
      </c>
      <c r="K160" s="17">
        <v>5080</v>
      </c>
      <c r="L160" s="17" t="s">
        <v>440</v>
      </c>
      <c r="M160" s="18" t="s">
        <v>354</v>
      </c>
      <c r="N160" s="18" t="s">
        <v>441</v>
      </c>
      <c r="O160" s="19" t="s">
        <v>356</v>
      </c>
      <c r="P160" s="19" t="s">
        <v>357</v>
      </c>
    </row>
    <row r="161" spans="1:16" ht="12.75" customHeight="1" thickBot="1" x14ac:dyDescent="0.25">
      <c r="A161" s="3" t="str">
        <f t="shared" si="24"/>
        <v> AAP 334.840 </v>
      </c>
      <c r="B161" s="2" t="str">
        <f t="shared" si="25"/>
        <v>II</v>
      </c>
      <c r="C161" s="3">
        <f t="shared" si="26"/>
        <v>49925.423699999999</v>
      </c>
      <c r="D161" s="7" t="str">
        <f t="shared" si="27"/>
        <v>vis</v>
      </c>
      <c r="E161" s="16">
        <f>VLOOKUP(C161,'Active 1'!C$21:E$973,3,FALSE)</f>
        <v>5081.6307167764926</v>
      </c>
      <c r="F161" s="2" t="s">
        <v>80</v>
      </c>
      <c r="G161" s="7" t="str">
        <f t="shared" si="28"/>
        <v>49925.4237</v>
      </c>
      <c r="H161" s="3">
        <f t="shared" si="29"/>
        <v>5081.5</v>
      </c>
      <c r="I161" s="17" t="s">
        <v>442</v>
      </c>
      <c r="J161" s="18" t="s">
        <v>443</v>
      </c>
      <c r="K161" s="17">
        <v>5081.5</v>
      </c>
      <c r="L161" s="17" t="s">
        <v>444</v>
      </c>
      <c r="M161" s="18" t="s">
        <v>354</v>
      </c>
      <c r="N161" s="18" t="s">
        <v>441</v>
      </c>
      <c r="O161" s="19" t="s">
        <v>356</v>
      </c>
      <c r="P161" s="19" t="s">
        <v>357</v>
      </c>
    </row>
    <row r="162" spans="1:16" ht="12.75" customHeight="1" thickBot="1" x14ac:dyDescent="0.25">
      <c r="A162" s="3" t="str">
        <f t="shared" si="24"/>
        <v> BRNO 32 </v>
      </c>
      <c r="B162" s="2" t="str">
        <f t="shared" si="25"/>
        <v>I</v>
      </c>
      <c r="C162" s="3">
        <f t="shared" si="26"/>
        <v>50318.416899999997</v>
      </c>
      <c r="D162" s="7" t="str">
        <f t="shared" si="27"/>
        <v>vis</v>
      </c>
      <c r="E162" s="16">
        <f>VLOOKUP(C162,'Active 1'!C$21:E$973,3,FALSE)</f>
        <v>5206.0430955475103</v>
      </c>
      <c r="F162" s="2" t="s">
        <v>80</v>
      </c>
      <c r="G162" s="7" t="str">
        <f t="shared" si="28"/>
        <v>50318.4169</v>
      </c>
      <c r="H162" s="3">
        <f t="shared" si="29"/>
        <v>5206</v>
      </c>
      <c r="I162" s="17" t="s">
        <v>451</v>
      </c>
      <c r="J162" s="18" t="s">
        <v>452</v>
      </c>
      <c r="K162" s="17">
        <v>5206</v>
      </c>
      <c r="L162" s="17" t="s">
        <v>453</v>
      </c>
      <c r="M162" s="18" t="s">
        <v>313</v>
      </c>
      <c r="N162" s="18"/>
      <c r="O162" s="19" t="s">
        <v>454</v>
      </c>
      <c r="P162" s="19" t="s">
        <v>455</v>
      </c>
    </row>
    <row r="163" spans="1:16" ht="12.75" customHeight="1" thickBot="1" x14ac:dyDescent="0.25">
      <c r="A163" s="3" t="str">
        <f t="shared" si="24"/>
        <v> BRNO 32 </v>
      </c>
      <c r="B163" s="2" t="str">
        <f t="shared" si="25"/>
        <v>I</v>
      </c>
      <c r="C163" s="3">
        <f t="shared" si="26"/>
        <v>50318.420400000003</v>
      </c>
      <c r="D163" s="7" t="str">
        <f t="shared" si="27"/>
        <v>vis</v>
      </c>
      <c r="E163" s="16">
        <f>VLOOKUP(C163,'Active 1'!C$21:E$973,3,FALSE)</f>
        <v>5206.0442035649685</v>
      </c>
      <c r="F163" s="2" t="s">
        <v>80</v>
      </c>
      <c r="G163" s="7" t="str">
        <f t="shared" si="28"/>
        <v>50318.4204</v>
      </c>
      <c r="H163" s="3">
        <f t="shared" si="29"/>
        <v>5206</v>
      </c>
      <c r="I163" s="17" t="s">
        <v>456</v>
      </c>
      <c r="J163" s="18" t="s">
        <v>457</v>
      </c>
      <c r="K163" s="17">
        <v>5206</v>
      </c>
      <c r="L163" s="17" t="s">
        <v>458</v>
      </c>
      <c r="M163" s="18" t="s">
        <v>313</v>
      </c>
      <c r="N163" s="18"/>
      <c r="O163" s="19" t="s">
        <v>459</v>
      </c>
      <c r="P163" s="19" t="s">
        <v>455</v>
      </c>
    </row>
    <row r="164" spans="1:16" ht="12.75" customHeight="1" thickBot="1" x14ac:dyDescent="0.25">
      <c r="A164" s="3" t="str">
        <f t="shared" si="24"/>
        <v> BBS 119 </v>
      </c>
      <c r="B164" s="2" t="str">
        <f t="shared" si="25"/>
        <v>I</v>
      </c>
      <c r="C164" s="3">
        <f t="shared" si="26"/>
        <v>51016.502</v>
      </c>
      <c r="D164" s="7" t="str">
        <f t="shared" si="27"/>
        <v>vis</v>
      </c>
      <c r="E164" s="16">
        <f>VLOOKUP(C164,'Active 1'!C$21:E$973,3,FALSE)</f>
        <v>5427.0403745732165</v>
      </c>
      <c r="F164" s="2" t="s">
        <v>80</v>
      </c>
      <c r="G164" s="7" t="str">
        <f t="shared" si="28"/>
        <v>51016.502</v>
      </c>
      <c r="H164" s="3">
        <f t="shared" si="29"/>
        <v>5427</v>
      </c>
      <c r="I164" s="17" t="s">
        <v>484</v>
      </c>
      <c r="J164" s="18" t="s">
        <v>485</v>
      </c>
      <c r="K164" s="17">
        <v>5427</v>
      </c>
      <c r="L164" s="17" t="s">
        <v>486</v>
      </c>
      <c r="M164" s="18" t="s">
        <v>313</v>
      </c>
      <c r="N164" s="18"/>
      <c r="O164" s="19" t="s">
        <v>487</v>
      </c>
      <c r="P164" s="19" t="s">
        <v>488</v>
      </c>
    </row>
    <row r="165" spans="1:16" ht="12.75" customHeight="1" thickBot="1" x14ac:dyDescent="0.25">
      <c r="A165" s="3" t="str">
        <f t="shared" si="24"/>
        <v> BRNO 32 </v>
      </c>
      <c r="B165" s="2" t="str">
        <f t="shared" si="25"/>
        <v>I</v>
      </c>
      <c r="C165" s="3">
        <f t="shared" si="26"/>
        <v>51035.452499999999</v>
      </c>
      <c r="D165" s="7" t="str">
        <f t="shared" si="27"/>
        <v>vis</v>
      </c>
      <c r="E165" s="16">
        <f>VLOOKUP(C165,'Active 1'!C$21:E$973,3,FALSE)</f>
        <v>5433.0396559447518</v>
      </c>
      <c r="F165" s="2" t="s">
        <v>80</v>
      </c>
      <c r="G165" s="7" t="str">
        <f t="shared" si="28"/>
        <v>51035.4525</v>
      </c>
      <c r="H165" s="3">
        <f t="shared" si="29"/>
        <v>5433</v>
      </c>
      <c r="I165" s="17" t="s">
        <v>489</v>
      </c>
      <c r="J165" s="18" t="s">
        <v>490</v>
      </c>
      <c r="K165" s="17">
        <v>5433</v>
      </c>
      <c r="L165" s="17" t="s">
        <v>491</v>
      </c>
      <c r="M165" s="18" t="s">
        <v>354</v>
      </c>
      <c r="N165" s="18" t="s">
        <v>448</v>
      </c>
      <c r="O165" s="19" t="s">
        <v>492</v>
      </c>
      <c r="P165" s="19" t="s">
        <v>455</v>
      </c>
    </row>
    <row r="166" spans="1:16" ht="12.75" customHeight="1" thickBot="1" x14ac:dyDescent="0.25">
      <c r="A166" s="3" t="str">
        <f t="shared" si="24"/>
        <v> BBS 120 </v>
      </c>
      <c r="B166" s="2" t="str">
        <f t="shared" si="25"/>
        <v>I</v>
      </c>
      <c r="C166" s="3">
        <f t="shared" si="26"/>
        <v>51354.493199999997</v>
      </c>
      <c r="D166" s="7" t="str">
        <f t="shared" si="27"/>
        <v>vis</v>
      </c>
      <c r="E166" s="16">
        <f>VLOOKUP(C166,'Active 1'!C$21:E$973,3,FALSE)</f>
        <v>5534.0404173110319</v>
      </c>
      <c r="F166" s="2" t="s">
        <v>80</v>
      </c>
      <c r="G166" s="7" t="str">
        <f t="shared" si="28"/>
        <v>51354.4932</v>
      </c>
      <c r="H166" s="3">
        <f t="shared" si="29"/>
        <v>5534</v>
      </c>
      <c r="I166" s="17" t="s">
        <v>493</v>
      </c>
      <c r="J166" s="18" t="s">
        <v>494</v>
      </c>
      <c r="K166" s="17">
        <v>5534</v>
      </c>
      <c r="L166" s="17" t="s">
        <v>495</v>
      </c>
      <c r="M166" s="18" t="s">
        <v>354</v>
      </c>
      <c r="N166" s="18" t="s">
        <v>448</v>
      </c>
      <c r="O166" s="19" t="s">
        <v>449</v>
      </c>
      <c r="P166" s="19" t="s">
        <v>496</v>
      </c>
    </row>
    <row r="167" spans="1:16" ht="12.75" customHeight="1" thickBot="1" x14ac:dyDescent="0.25">
      <c r="A167" s="3" t="str">
        <f t="shared" si="24"/>
        <v> BRNO 32 </v>
      </c>
      <c r="B167" s="2" t="str">
        <f t="shared" si="25"/>
        <v>I</v>
      </c>
      <c r="C167" s="3">
        <f t="shared" si="26"/>
        <v>51392.4035</v>
      </c>
      <c r="D167" s="7" t="str">
        <f t="shared" si="27"/>
        <v>vis</v>
      </c>
      <c r="E167" s="16">
        <f>VLOOKUP(C167,'Active 1'!C$21:E$973,3,FALSE)</f>
        <v>5546.0419242147727</v>
      </c>
      <c r="F167" s="2" t="s">
        <v>80</v>
      </c>
      <c r="G167" s="7" t="str">
        <f t="shared" si="28"/>
        <v>51392.4035</v>
      </c>
      <c r="H167" s="3">
        <f t="shared" si="29"/>
        <v>5546</v>
      </c>
      <c r="I167" s="17" t="s">
        <v>497</v>
      </c>
      <c r="J167" s="18" t="s">
        <v>498</v>
      </c>
      <c r="K167" s="17">
        <v>5546</v>
      </c>
      <c r="L167" s="17" t="s">
        <v>499</v>
      </c>
      <c r="M167" s="18" t="s">
        <v>354</v>
      </c>
      <c r="N167" s="18" t="s">
        <v>448</v>
      </c>
      <c r="O167" s="19" t="s">
        <v>492</v>
      </c>
      <c r="P167" s="19" t="s">
        <v>455</v>
      </c>
    </row>
    <row r="168" spans="1:16" ht="12.75" customHeight="1" thickBot="1" x14ac:dyDescent="0.25">
      <c r="A168" s="3" t="str">
        <f t="shared" si="24"/>
        <v> BRNO 32 </v>
      </c>
      <c r="B168" s="2" t="str">
        <f t="shared" si="25"/>
        <v>I</v>
      </c>
      <c r="C168" s="3">
        <f t="shared" si="26"/>
        <v>51433.484199999999</v>
      </c>
      <c r="D168" s="7" t="str">
        <f t="shared" si="27"/>
        <v>vis</v>
      </c>
      <c r="E168" s="16">
        <f>VLOOKUP(C168,'Active 1'!C$21:E$973,3,FALSE)</f>
        <v>5559.0471049878206</v>
      </c>
      <c r="F168" s="2" t="s">
        <v>80</v>
      </c>
      <c r="G168" s="7" t="str">
        <f t="shared" si="28"/>
        <v>51433.4842</v>
      </c>
      <c r="H168" s="3">
        <f t="shared" si="29"/>
        <v>5559</v>
      </c>
      <c r="I168" s="17" t="s">
        <v>500</v>
      </c>
      <c r="J168" s="18" t="s">
        <v>501</v>
      </c>
      <c r="K168" s="17">
        <v>5559</v>
      </c>
      <c r="L168" s="17" t="s">
        <v>502</v>
      </c>
      <c r="M168" s="18" t="s">
        <v>313</v>
      </c>
      <c r="N168" s="18"/>
      <c r="O168" s="19" t="s">
        <v>338</v>
      </c>
      <c r="P168" s="19" t="s">
        <v>455</v>
      </c>
    </row>
    <row r="169" spans="1:16" ht="12.75" customHeight="1" thickBot="1" x14ac:dyDescent="0.25">
      <c r="A169" s="3" t="str">
        <f t="shared" si="24"/>
        <v> BBS 126 </v>
      </c>
      <c r="B169" s="2" t="str">
        <f t="shared" si="25"/>
        <v>II</v>
      </c>
      <c r="C169" s="3">
        <f t="shared" si="26"/>
        <v>52136.527399999999</v>
      </c>
      <c r="D169" s="7" t="str">
        <f t="shared" si="27"/>
        <v>vis</v>
      </c>
      <c r="E169" s="16">
        <f>VLOOKUP(C169,'Active 1'!C$21:E$973,3,FALSE)</f>
        <v>5781.6140015417277</v>
      </c>
      <c r="F169" s="2" t="s">
        <v>80</v>
      </c>
      <c r="G169" s="7" t="str">
        <f t="shared" si="28"/>
        <v>52136.5274</v>
      </c>
      <c r="H169" s="3">
        <f t="shared" si="29"/>
        <v>5781.5</v>
      </c>
      <c r="I169" s="17" t="s">
        <v>503</v>
      </c>
      <c r="J169" s="18" t="s">
        <v>504</v>
      </c>
      <c r="K169" s="17">
        <v>5781.5</v>
      </c>
      <c r="L169" s="17" t="s">
        <v>505</v>
      </c>
      <c r="M169" s="18" t="s">
        <v>354</v>
      </c>
      <c r="N169" s="18" t="s">
        <v>448</v>
      </c>
      <c r="O169" s="19" t="s">
        <v>449</v>
      </c>
      <c r="P169" s="19" t="s">
        <v>506</v>
      </c>
    </row>
    <row r="170" spans="1:16" ht="12.75" customHeight="1" thickBot="1" x14ac:dyDescent="0.25">
      <c r="A170" s="3" t="str">
        <f t="shared" si="24"/>
        <v>OEJV 0074 </v>
      </c>
      <c r="B170" s="2" t="str">
        <f t="shared" si="25"/>
        <v>I</v>
      </c>
      <c r="C170" s="3">
        <f t="shared" si="26"/>
        <v>52147.362999999998</v>
      </c>
      <c r="D170" s="7" t="str">
        <f t="shared" si="27"/>
        <v>vis</v>
      </c>
      <c r="E170" s="16">
        <f>VLOOKUP(C170,'Active 1'!C$21:E$973,3,FALSE)</f>
        <v>5785.0442969550095</v>
      </c>
      <c r="F170" s="2" t="s">
        <v>80</v>
      </c>
      <c r="G170" s="7" t="str">
        <f t="shared" si="28"/>
        <v>52147.363</v>
      </c>
      <c r="H170" s="3">
        <f t="shared" si="29"/>
        <v>5785</v>
      </c>
      <c r="I170" s="17" t="s">
        <v>507</v>
      </c>
      <c r="J170" s="18" t="s">
        <v>508</v>
      </c>
      <c r="K170" s="17">
        <v>5785</v>
      </c>
      <c r="L170" s="17" t="s">
        <v>509</v>
      </c>
      <c r="M170" s="18" t="s">
        <v>313</v>
      </c>
      <c r="N170" s="18"/>
      <c r="O170" s="19" t="s">
        <v>510</v>
      </c>
      <c r="P170" s="20" t="s">
        <v>511</v>
      </c>
    </row>
    <row r="171" spans="1:16" ht="12.75" customHeight="1" thickBot="1" x14ac:dyDescent="0.25">
      <c r="A171" s="3" t="str">
        <f t="shared" ref="A171:A180" si="30">P171</f>
        <v>BAVM 152 </v>
      </c>
      <c r="B171" s="2" t="str">
        <f t="shared" ref="B171:B180" si="31">IF(H171=INT(H171),"I","II")</f>
        <v>I</v>
      </c>
      <c r="C171" s="3">
        <f t="shared" ref="C171:C180" si="32">1*G171</f>
        <v>52267.393700000001</v>
      </c>
      <c r="D171" s="7" t="str">
        <f t="shared" ref="D171:D180" si="33">VLOOKUP(F171,I$1:J$5,2,FALSE)</f>
        <v>vis</v>
      </c>
      <c r="E171" s="16">
        <f>VLOOKUP(C171,'Active 1'!C$21:E$973,3,FALSE)</f>
        <v>5823.0431857717904</v>
      </c>
      <c r="F171" s="2" t="s">
        <v>80</v>
      </c>
      <c r="G171" s="7" t="str">
        <f t="shared" ref="G171:G180" si="34">MID(I171,3,LEN(I171)-3)</f>
        <v>52267.3937</v>
      </c>
      <c r="H171" s="3">
        <f t="shared" ref="H171:H180" si="35">1*K171</f>
        <v>5823</v>
      </c>
      <c r="I171" s="17" t="s">
        <v>518</v>
      </c>
      <c r="J171" s="18" t="s">
        <v>519</v>
      </c>
      <c r="K171" s="17">
        <v>5823</v>
      </c>
      <c r="L171" s="17" t="s">
        <v>520</v>
      </c>
      <c r="M171" s="18" t="s">
        <v>354</v>
      </c>
      <c r="N171" s="18" t="s">
        <v>521</v>
      </c>
      <c r="O171" s="19" t="s">
        <v>516</v>
      </c>
      <c r="P171" s="20" t="s">
        <v>517</v>
      </c>
    </row>
    <row r="172" spans="1:16" ht="12.75" customHeight="1" thickBot="1" x14ac:dyDescent="0.25">
      <c r="A172" s="3" t="str">
        <f t="shared" si="30"/>
        <v>BAVM 193 </v>
      </c>
      <c r="B172" s="2" t="str">
        <f t="shared" si="31"/>
        <v>II</v>
      </c>
      <c r="C172" s="3">
        <f t="shared" si="32"/>
        <v>53150.476499999997</v>
      </c>
      <c r="D172" s="7" t="str">
        <f t="shared" si="33"/>
        <v>vis</v>
      </c>
      <c r="E172" s="16">
        <f>VLOOKUP(C172,'Active 1'!C$21:E$973,3,FALSE)</f>
        <v>6102.6063736329834</v>
      </c>
      <c r="F172" s="2" t="s">
        <v>80</v>
      </c>
      <c r="G172" s="7" t="str">
        <f t="shared" si="34"/>
        <v>53150.4765</v>
      </c>
      <c r="H172" s="3">
        <f t="shared" si="35"/>
        <v>6102.5</v>
      </c>
      <c r="I172" s="17" t="s">
        <v>535</v>
      </c>
      <c r="J172" s="18" t="s">
        <v>536</v>
      </c>
      <c r="K172" s="17" t="s">
        <v>537</v>
      </c>
      <c r="L172" s="17" t="s">
        <v>538</v>
      </c>
      <c r="M172" s="18" t="s">
        <v>539</v>
      </c>
      <c r="N172" s="18" t="s">
        <v>515</v>
      </c>
      <c r="O172" s="19" t="s">
        <v>516</v>
      </c>
      <c r="P172" s="20" t="s">
        <v>540</v>
      </c>
    </row>
    <row r="173" spans="1:16" ht="12.75" customHeight="1" thickBot="1" x14ac:dyDescent="0.25">
      <c r="A173" s="3" t="str">
        <f t="shared" si="30"/>
        <v>BAVM 193 </v>
      </c>
      <c r="B173" s="2" t="str">
        <f t="shared" si="31"/>
        <v>II</v>
      </c>
      <c r="C173" s="3">
        <f t="shared" si="32"/>
        <v>54363.4283</v>
      </c>
      <c r="D173" s="7" t="str">
        <f t="shared" si="33"/>
        <v>vis</v>
      </c>
      <c r="E173" s="16">
        <f>VLOOKUP(C173,'Active 1'!C$21:E$973,3,FALSE)</f>
        <v>6486.5983072659046</v>
      </c>
      <c r="F173" s="2" t="s">
        <v>80</v>
      </c>
      <c r="G173" s="7" t="str">
        <f t="shared" si="34"/>
        <v>54363.4283</v>
      </c>
      <c r="H173" s="3">
        <f t="shared" si="35"/>
        <v>6486.5</v>
      </c>
      <c r="I173" s="17" t="s">
        <v>568</v>
      </c>
      <c r="J173" s="18" t="s">
        <v>569</v>
      </c>
      <c r="K173" s="17" t="s">
        <v>570</v>
      </c>
      <c r="L173" s="17" t="s">
        <v>571</v>
      </c>
      <c r="M173" s="18" t="s">
        <v>539</v>
      </c>
      <c r="N173" s="18" t="s">
        <v>521</v>
      </c>
      <c r="O173" s="19" t="s">
        <v>516</v>
      </c>
      <c r="P173" s="20" t="s">
        <v>540</v>
      </c>
    </row>
    <row r="174" spans="1:16" ht="12.75" customHeight="1" thickBot="1" x14ac:dyDescent="0.25">
      <c r="A174" s="3" t="str">
        <f t="shared" si="30"/>
        <v>BAVM 203 </v>
      </c>
      <c r="B174" s="2" t="str">
        <f t="shared" si="31"/>
        <v>I</v>
      </c>
      <c r="C174" s="3">
        <f t="shared" si="32"/>
        <v>54737.5916</v>
      </c>
      <c r="D174" s="7" t="str">
        <f t="shared" si="33"/>
        <v>vis</v>
      </c>
      <c r="E174" s="16">
        <f>VLOOKUP(C174,'Active 1'!C$21:E$973,3,FALSE)</f>
        <v>6605.0495837811577</v>
      </c>
      <c r="F174" s="2" t="s">
        <v>80</v>
      </c>
      <c r="G174" s="7" t="str">
        <f t="shared" si="34"/>
        <v>54737.5916</v>
      </c>
      <c r="H174" s="3">
        <f t="shared" si="35"/>
        <v>6605</v>
      </c>
      <c r="I174" s="17" t="s">
        <v>572</v>
      </c>
      <c r="J174" s="18" t="s">
        <v>573</v>
      </c>
      <c r="K174" s="17" t="s">
        <v>574</v>
      </c>
      <c r="L174" s="17" t="s">
        <v>575</v>
      </c>
      <c r="M174" s="18" t="s">
        <v>539</v>
      </c>
      <c r="N174" s="18" t="s">
        <v>521</v>
      </c>
      <c r="O174" s="19" t="s">
        <v>516</v>
      </c>
      <c r="P174" s="20" t="s">
        <v>576</v>
      </c>
    </row>
    <row r="175" spans="1:16" ht="12.75" customHeight="1" thickBot="1" x14ac:dyDescent="0.25">
      <c r="A175" s="3" t="str">
        <f t="shared" si="30"/>
        <v>BAVM 212 </v>
      </c>
      <c r="B175" s="2" t="str">
        <f t="shared" si="31"/>
        <v>I</v>
      </c>
      <c r="C175" s="3">
        <f t="shared" si="32"/>
        <v>55034.520199999999</v>
      </c>
      <c r="D175" s="7" t="str">
        <f t="shared" si="33"/>
        <v>vis</v>
      </c>
      <c r="E175" s="16">
        <f>VLOOKUP(C175,'Active 1'!C$21:E$973,3,FALSE)</f>
        <v>6699.0501757790553</v>
      </c>
      <c r="F175" s="2" t="s">
        <v>80</v>
      </c>
      <c r="G175" s="7" t="str">
        <f t="shared" si="34"/>
        <v>55034.5202</v>
      </c>
      <c r="H175" s="3">
        <f t="shared" si="35"/>
        <v>6699</v>
      </c>
      <c r="I175" s="17" t="s">
        <v>577</v>
      </c>
      <c r="J175" s="18" t="s">
        <v>578</v>
      </c>
      <c r="K175" s="17" t="s">
        <v>579</v>
      </c>
      <c r="L175" s="17" t="s">
        <v>580</v>
      </c>
      <c r="M175" s="18" t="s">
        <v>539</v>
      </c>
      <c r="N175" s="18" t="s">
        <v>521</v>
      </c>
      <c r="O175" s="19" t="s">
        <v>516</v>
      </c>
      <c r="P175" s="20" t="s">
        <v>581</v>
      </c>
    </row>
    <row r="176" spans="1:16" ht="12.75" customHeight="1" thickBot="1" x14ac:dyDescent="0.25">
      <c r="A176" s="3" t="str">
        <f t="shared" si="30"/>
        <v>OEJV 0137 </v>
      </c>
      <c r="B176" s="2" t="str">
        <f t="shared" si="31"/>
        <v>II</v>
      </c>
      <c r="C176" s="3">
        <f t="shared" si="32"/>
        <v>55459.502500000002</v>
      </c>
      <c r="D176" s="7" t="str">
        <f t="shared" si="33"/>
        <v>vis</v>
      </c>
      <c r="E176" s="16">
        <f>VLOOKUP(C176,'Active 1'!C$21:E$973,3,FALSE)</f>
        <v>6833.5895491793563</v>
      </c>
      <c r="F176" s="2" t="s">
        <v>80</v>
      </c>
      <c r="G176" s="7" t="str">
        <f t="shared" si="34"/>
        <v>55459.5025</v>
      </c>
      <c r="H176" s="3">
        <f t="shared" si="35"/>
        <v>6833.5</v>
      </c>
      <c r="I176" s="17" t="s">
        <v>592</v>
      </c>
      <c r="J176" s="18" t="s">
        <v>593</v>
      </c>
      <c r="K176" s="17" t="s">
        <v>594</v>
      </c>
      <c r="L176" s="17" t="s">
        <v>595</v>
      </c>
      <c r="M176" s="18" t="s">
        <v>539</v>
      </c>
      <c r="N176" s="18" t="s">
        <v>20</v>
      </c>
      <c r="O176" s="19" t="s">
        <v>596</v>
      </c>
      <c r="P176" s="20" t="s">
        <v>597</v>
      </c>
    </row>
    <row r="177" spans="1:16" ht="12.75" customHeight="1" thickBot="1" x14ac:dyDescent="0.25">
      <c r="A177" s="3" t="str">
        <f t="shared" si="30"/>
        <v>OEJV 0137 </v>
      </c>
      <c r="B177" s="2" t="str">
        <f t="shared" si="31"/>
        <v>II</v>
      </c>
      <c r="C177" s="3">
        <f t="shared" si="32"/>
        <v>55459.503199999999</v>
      </c>
      <c r="D177" s="7" t="str">
        <f t="shared" si="33"/>
        <v>vis</v>
      </c>
      <c r="E177" s="16">
        <f>VLOOKUP(C177,'Active 1'!C$21:E$973,3,FALSE)</f>
        <v>6833.5897707828462</v>
      </c>
      <c r="F177" s="2" t="s">
        <v>80</v>
      </c>
      <c r="G177" s="7" t="str">
        <f t="shared" si="34"/>
        <v>55459.5032</v>
      </c>
      <c r="H177" s="3">
        <f t="shared" si="35"/>
        <v>6833.5</v>
      </c>
      <c r="I177" s="17" t="s">
        <v>598</v>
      </c>
      <c r="J177" s="18" t="s">
        <v>599</v>
      </c>
      <c r="K177" s="17" t="s">
        <v>594</v>
      </c>
      <c r="L177" s="17" t="s">
        <v>600</v>
      </c>
      <c r="M177" s="18" t="s">
        <v>539</v>
      </c>
      <c r="N177" s="18" t="s">
        <v>441</v>
      </c>
      <c r="O177" s="19" t="s">
        <v>596</v>
      </c>
      <c r="P177" s="20" t="s">
        <v>597</v>
      </c>
    </row>
    <row r="178" spans="1:16" ht="12.75" customHeight="1" thickBot="1" x14ac:dyDescent="0.25">
      <c r="A178" s="3" t="str">
        <f t="shared" si="30"/>
        <v>OEJV 0137 </v>
      </c>
      <c r="B178" s="2" t="str">
        <f t="shared" si="31"/>
        <v>II</v>
      </c>
      <c r="C178" s="3">
        <f t="shared" si="32"/>
        <v>55459.503499999999</v>
      </c>
      <c r="D178" s="7" t="str">
        <f t="shared" si="33"/>
        <v>vis</v>
      </c>
      <c r="E178" s="16">
        <f>VLOOKUP(C178,'Active 1'!C$21:E$973,3,FALSE)</f>
        <v>6833.5898657557709</v>
      </c>
      <c r="F178" s="2" t="s">
        <v>80</v>
      </c>
      <c r="G178" s="7" t="str">
        <f t="shared" si="34"/>
        <v>55459.5035</v>
      </c>
      <c r="H178" s="3">
        <f t="shared" si="35"/>
        <v>6833.5</v>
      </c>
      <c r="I178" s="17" t="s">
        <v>601</v>
      </c>
      <c r="J178" s="18" t="s">
        <v>602</v>
      </c>
      <c r="K178" s="17" t="s">
        <v>594</v>
      </c>
      <c r="L178" s="17" t="s">
        <v>603</v>
      </c>
      <c r="M178" s="18" t="s">
        <v>539</v>
      </c>
      <c r="N178" s="18" t="s">
        <v>80</v>
      </c>
      <c r="O178" s="19" t="s">
        <v>596</v>
      </c>
      <c r="P178" s="20" t="s">
        <v>597</v>
      </c>
    </row>
    <row r="179" spans="1:16" ht="12.75" customHeight="1" thickBot="1" x14ac:dyDescent="0.25">
      <c r="A179" s="3" t="str">
        <f t="shared" si="30"/>
        <v>BAVM 225 </v>
      </c>
      <c r="B179" s="2" t="str">
        <f t="shared" si="31"/>
        <v>I</v>
      </c>
      <c r="C179" s="3">
        <f t="shared" si="32"/>
        <v>55849.495499999997</v>
      </c>
      <c r="D179" s="7" t="str">
        <f t="shared" si="33"/>
        <v>vis</v>
      </c>
      <c r="E179" s="16">
        <f>VLOOKUP(C179,'Active 1'!C$21:E$973,3,FALSE)</f>
        <v>6957.0521353870699</v>
      </c>
      <c r="F179" s="2" t="s">
        <v>80</v>
      </c>
      <c r="G179" s="7" t="str">
        <f t="shared" si="34"/>
        <v>55849.4955</v>
      </c>
      <c r="H179" s="3">
        <f t="shared" si="35"/>
        <v>6957</v>
      </c>
      <c r="I179" s="17" t="s">
        <v>614</v>
      </c>
      <c r="J179" s="18" t="s">
        <v>615</v>
      </c>
      <c r="K179" s="17">
        <v>6957</v>
      </c>
      <c r="L179" s="17" t="s">
        <v>616</v>
      </c>
      <c r="M179" s="18" t="s">
        <v>539</v>
      </c>
      <c r="N179" s="18" t="e">
        <f>-#NAME?</f>
        <v>#NAME?</v>
      </c>
      <c r="O179" s="19" t="s">
        <v>516</v>
      </c>
      <c r="P179" s="20" t="s">
        <v>617</v>
      </c>
    </row>
    <row r="180" spans="1:16" ht="12.75" customHeight="1" thickBot="1" x14ac:dyDescent="0.25">
      <c r="A180" s="3" t="str">
        <f t="shared" si="30"/>
        <v>BAVM 225 </v>
      </c>
      <c r="B180" s="2" t="str">
        <f t="shared" si="31"/>
        <v>I</v>
      </c>
      <c r="C180" s="3">
        <f t="shared" si="32"/>
        <v>55887.401700000002</v>
      </c>
      <c r="D180" s="7" t="str">
        <f t="shared" si="33"/>
        <v>vis</v>
      </c>
      <c r="E180" s="16">
        <f>VLOOKUP(C180,'Active 1'!C$21:E$973,3,FALSE)</f>
        <v>6969.052344327506</v>
      </c>
      <c r="F180" s="2" t="s">
        <v>80</v>
      </c>
      <c r="G180" s="7" t="str">
        <f t="shared" si="34"/>
        <v>55887.4017</v>
      </c>
      <c r="H180" s="3">
        <f t="shared" si="35"/>
        <v>6969</v>
      </c>
      <c r="I180" s="17" t="s">
        <v>622</v>
      </c>
      <c r="J180" s="18" t="s">
        <v>623</v>
      </c>
      <c r="K180" s="17">
        <v>6969</v>
      </c>
      <c r="L180" s="17" t="s">
        <v>624</v>
      </c>
      <c r="M180" s="18" t="s">
        <v>539</v>
      </c>
      <c r="N180" s="18" t="e">
        <f>-#NAME?</f>
        <v>#NAME?</v>
      </c>
      <c r="O180" s="19" t="s">
        <v>516</v>
      </c>
      <c r="P180" s="20" t="s">
        <v>617</v>
      </c>
    </row>
    <row r="181" spans="1:16" x14ac:dyDescent="0.2">
      <c r="B181" s="2"/>
      <c r="E181" s="16"/>
      <c r="F181" s="2"/>
    </row>
    <row r="182" spans="1:16" x14ac:dyDescent="0.2">
      <c r="B182" s="2"/>
      <c r="E182" s="16"/>
      <c r="F182" s="2"/>
    </row>
    <row r="183" spans="1:16" x14ac:dyDescent="0.2">
      <c r="B183" s="2"/>
      <c r="E183" s="16"/>
      <c r="F183" s="2"/>
    </row>
    <row r="184" spans="1:16" x14ac:dyDescent="0.2">
      <c r="B184" s="2"/>
      <c r="E184" s="16"/>
      <c r="F184" s="2"/>
    </row>
    <row r="185" spans="1:16" x14ac:dyDescent="0.2">
      <c r="B185" s="2"/>
      <c r="E185" s="16"/>
      <c r="F185" s="2"/>
    </row>
    <row r="186" spans="1:16" x14ac:dyDescent="0.2">
      <c r="B186" s="2"/>
      <c r="E186" s="16"/>
      <c r="F186" s="2"/>
    </row>
    <row r="187" spans="1:16" x14ac:dyDescent="0.2">
      <c r="B187" s="2"/>
      <c r="E187" s="16"/>
      <c r="F187" s="2"/>
    </row>
    <row r="188" spans="1:16" x14ac:dyDescent="0.2">
      <c r="B188" s="2"/>
      <c r="E188" s="16"/>
      <c r="F188" s="2"/>
    </row>
    <row r="189" spans="1:16" x14ac:dyDescent="0.2">
      <c r="B189" s="2"/>
      <c r="E189" s="16"/>
      <c r="F189" s="2"/>
    </row>
    <row r="190" spans="1:16" x14ac:dyDescent="0.2">
      <c r="B190" s="2"/>
      <c r="E190" s="16"/>
      <c r="F190" s="2"/>
    </row>
    <row r="191" spans="1:16" x14ac:dyDescent="0.2">
      <c r="B191" s="2"/>
      <c r="E191" s="16"/>
      <c r="F191" s="2"/>
    </row>
    <row r="192" spans="1:16" x14ac:dyDescent="0.2">
      <c r="B192" s="2"/>
      <c r="E192" s="16"/>
      <c r="F192" s="2"/>
    </row>
    <row r="193" spans="2:6" x14ac:dyDescent="0.2">
      <c r="B193" s="2"/>
      <c r="E193" s="16"/>
      <c r="F193" s="2"/>
    </row>
    <row r="194" spans="2:6" x14ac:dyDescent="0.2">
      <c r="B194" s="2"/>
      <c r="E194" s="16"/>
      <c r="F194" s="2"/>
    </row>
    <row r="195" spans="2:6" x14ac:dyDescent="0.2">
      <c r="B195" s="2"/>
      <c r="E195" s="16"/>
      <c r="F195" s="2"/>
    </row>
    <row r="196" spans="2:6" x14ac:dyDescent="0.2">
      <c r="B196" s="2"/>
      <c r="E196" s="16"/>
      <c r="F196" s="2"/>
    </row>
    <row r="197" spans="2:6" x14ac:dyDescent="0.2">
      <c r="B197" s="2"/>
      <c r="E197" s="16"/>
      <c r="F197" s="2"/>
    </row>
    <row r="198" spans="2:6" x14ac:dyDescent="0.2">
      <c r="B198" s="2"/>
      <c r="E198" s="16"/>
      <c r="F198" s="2"/>
    </row>
    <row r="199" spans="2:6" x14ac:dyDescent="0.2">
      <c r="B199" s="2"/>
      <c r="E199" s="16"/>
      <c r="F199" s="2"/>
    </row>
    <row r="200" spans="2:6" x14ac:dyDescent="0.2">
      <c r="B200" s="2"/>
      <c r="E200" s="16"/>
      <c r="F200" s="2"/>
    </row>
    <row r="201" spans="2:6" x14ac:dyDescent="0.2">
      <c r="B201" s="2"/>
      <c r="E201" s="16"/>
      <c r="F201" s="2"/>
    </row>
    <row r="202" spans="2:6" x14ac:dyDescent="0.2">
      <c r="B202" s="2"/>
      <c r="E202" s="16"/>
      <c r="F202" s="2"/>
    </row>
    <row r="203" spans="2:6" x14ac:dyDescent="0.2">
      <c r="B203" s="2"/>
      <c r="E203" s="16"/>
      <c r="F203" s="2"/>
    </row>
    <row r="204" spans="2:6" x14ac:dyDescent="0.2">
      <c r="B204" s="2"/>
      <c r="E204" s="16"/>
      <c r="F204" s="2"/>
    </row>
    <row r="205" spans="2:6" x14ac:dyDescent="0.2">
      <c r="B205" s="2"/>
      <c r="E205" s="16"/>
      <c r="F205" s="2"/>
    </row>
    <row r="206" spans="2:6" x14ac:dyDescent="0.2">
      <c r="B206" s="2"/>
      <c r="E206" s="16"/>
      <c r="F206" s="2"/>
    </row>
    <row r="207" spans="2:6" x14ac:dyDescent="0.2">
      <c r="B207" s="2"/>
      <c r="E207" s="16"/>
      <c r="F207" s="2"/>
    </row>
    <row r="208" spans="2:6" x14ac:dyDescent="0.2">
      <c r="B208" s="2"/>
      <c r="E208" s="16"/>
      <c r="F208" s="2"/>
    </row>
    <row r="209" spans="2:6" x14ac:dyDescent="0.2">
      <c r="B209" s="2"/>
      <c r="E209" s="16"/>
      <c r="F209" s="2"/>
    </row>
    <row r="210" spans="2:6" x14ac:dyDescent="0.2">
      <c r="B210" s="2"/>
      <c r="E210" s="16"/>
      <c r="F210" s="2"/>
    </row>
    <row r="211" spans="2:6" x14ac:dyDescent="0.2">
      <c r="B211" s="2"/>
      <c r="E211" s="16"/>
      <c r="F211" s="2"/>
    </row>
    <row r="212" spans="2:6" x14ac:dyDescent="0.2">
      <c r="B212" s="2"/>
      <c r="E212" s="16"/>
      <c r="F212" s="2"/>
    </row>
    <row r="213" spans="2:6" x14ac:dyDescent="0.2">
      <c r="B213" s="2"/>
      <c r="E213" s="16"/>
      <c r="F213" s="2"/>
    </row>
    <row r="214" spans="2:6" x14ac:dyDescent="0.2">
      <c r="B214" s="2"/>
      <c r="E214" s="16"/>
      <c r="F214" s="2"/>
    </row>
    <row r="215" spans="2:6" x14ac:dyDescent="0.2">
      <c r="B215" s="2"/>
      <c r="E215" s="16"/>
      <c r="F215" s="2"/>
    </row>
    <row r="216" spans="2:6" x14ac:dyDescent="0.2">
      <c r="B216" s="2"/>
      <c r="E216" s="16"/>
      <c r="F216" s="2"/>
    </row>
    <row r="217" spans="2:6" x14ac:dyDescent="0.2">
      <c r="B217" s="2"/>
      <c r="E217" s="16"/>
      <c r="F217" s="2"/>
    </row>
    <row r="218" spans="2:6" x14ac:dyDescent="0.2">
      <c r="B218" s="2"/>
      <c r="E218" s="16"/>
      <c r="F218" s="2"/>
    </row>
    <row r="219" spans="2:6" x14ac:dyDescent="0.2">
      <c r="B219" s="2"/>
      <c r="E219" s="16"/>
      <c r="F219" s="2"/>
    </row>
    <row r="220" spans="2:6" x14ac:dyDescent="0.2">
      <c r="B220" s="2"/>
      <c r="E220" s="16"/>
      <c r="F220" s="2"/>
    </row>
    <row r="221" spans="2:6" x14ac:dyDescent="0.2">
      <c r="B221" s="2"/>
      <c r="E221" s="16"/>
      <c r="F221" s="2"/>
    </row>
    <row r="222" spans="2:6" x14ac:dyDescent="0.2">
      <c r="B222" s="2"/>
      <c r="E222" s="16"/>
      <c r="F222" s="2"/>
    </row>
    <row r="223" spans="2:6" x14ac:dyDescent="0.2">
      <c r="B223" s="2"/>
      <c r="E223" s="16"/>
      <c r="F223" s="2"/>
    </row>
    <row r="224" spans="2:6" x14ac:dyDescent="0.2">
      <c r="B224" s="2"/>
      <c r="E224" s="16"/>
      <c r="F224" s="2"/>
    </row>
    <row r="225" spans="2:6" x14ac:dyDescent="0.2">
      <c r="B225" s="2"/>
      <c r="E225" s="16"/>
      <c r="F225" s="2"/>
    </row>
    <row r="226" spans="2:6" x14ac:dyDescent="0.2">
      <c r="B226" s="2"/>
      <c r="E226" s="16"/>
      <c r="F226" s="2"/>
    </row>
    <row r="227" spans="2:6" x14ac:dyDescent="0.2">
      <c r="B227" s="2"/>
      <c r="E227" s="16"/>
      <c r="F227" s="2"/>
    </row>
    <row r="228" spans="2:6" x14ac:dyDescent="0.2">
      <c r="B228" s="2"/>
      <c r="E228" s="16"/>
      <c r="F228" s="2"/>
    </row>
    <row r="229" spans="2:6" x14ac:dyDescent="0.2">
      <c r="B229" s="2"/>
      <c r="E229" s="16"/>
      <c r="F229" s="2"/>
    </row>
    <row r="230" spans="2:6" x14ac:dyDescent="0.2">
      <c r="B230" s="2"/>
      <c r="E230" s="16"/>
      <c r="F230" s="2"/>
    </row>
    <row r="231" spans="2:6" x14ac:dyDescent="0.2">
      <c r="B231" s="2"/>
      <c r="E231" s="16"/>
      <c r="F231" s="2"/>
    </row>
    <row r="232" spans="2:6" x14ac:dyDescent="0.2">
      <c r="B232" s="2"/>
      <c r="E232" s="16"/>
      <c r="F232" s="2"/>
    </row>
    <row r="233" spans="2:6" x14ac:dyDescent="0.2">
      <c r="B233" s="2"/>
      <c r="E233" s="16"/>
      <c r="F233" s="2"/>
    </row>
    <row r="234" spans="2:6" x14ac:dyDescent="0.2">
      <c r="B234" s="2"/>
      <c r="E234" s="16"/>
      <c r="F234" s="2"/>
    </row>
    <row r="235" spans="2:6" x14ac:dyDescent="0.2">
      <c r="B235" s="2"/>
      <c r="E235" s="16"/>
      <c r="F235" s="2"/>
    </row>
    <row r="236" spans="2:6" x14ac:dyDescent="0.2">
      <c r="B236" s="2"/>
      <c r="E236" s="16"/>
      <c r="F236" s="2"/>
    </row>
    <row r="237" spans="2:6" x14ac:dyDescent="0.2">
      <c r="B237" s="2"/>
      <c r="E237" s="16"/>
      <c r="F237" s="2"/>
    </row>
    <row r="238" spans="2:6" x14ac:dyDescent="0.2">
      <c r="B238" s="2"/>
      <c r="E238" s="16"/>
      <c r="F238" s="2"/>
    </row>
    <row r="239" spans="2:6" x14ac:dyDescent="0.2">
      <c r="B239" s="2"/>
      <c r="E239" s="16"/>
      <c r="F239" s="2"/>
    </row>
    <row r="240" spans="2:6" x14ac:dyDescent="0.2">
      <c r="B240" s="2"/>
      <c r="E240" s="16"/>
      <c r="F240" s="2"/>
    </row>
    <row r="241" spans="2:6" x14ac:dyDescent="0.2">
      <c r="B241" s="2"/>
      <c r="E241" s="16"/>
      <c r="F241" s="2"/>
    </row>
    <row r="242" spans="2:6" x14ac:dyDescent="0.2">
      <c r="B242" s="2"/>
      <c r="E242" s="16"/>
      <c r="F242" s="2"/>
    </row>
    <row r="243" spans="2:6" x14ac:dyDescent="0.2">
      <c r="B243" s="2"/>
      <c r="E243" s="16"/>
      <c r="F243" s="2"/>
    </row>
    <row r="244" spans="2:6" x14ac:dyDescent="0.2">
      <c r="B244" s="2"/>
      <c r="E244" s="16"/>
      <c r="F244" s="2"/>
    </row>
    <row r="245" spans="2:6" x14ac:dyDescent="0.2">
      <c r="B245" s="2"/>
      <c r="E245" s="16"/>
      <c r="F245" s="2"/>
    </row>
    <row r="246" spans="2:6" x14ac:dyDescent="0.2">
      <c r="B246" s="2"/>
      <c r="E246" s="16"/>
      <c r="F246" s="2"/>
    </row>
    <row r="247" spans="2:6" x14ac:dyDescent="0.2">
      <c r="B247" s="2"/>
      <c r="E247" s="16"/>
      <c r="F247" s="2"/>
    </row>
    <row r="248" spans="2:6" x14ac:dyDescent="0.2">
      <c r="B248" s="2"/>
      <c r="E248" s="16"/>
      <c r="F248" s="2"/>
    </row>
    <row r="249" spans="2:6" x14ac:dyDescent="0.2">
      <c r="B249" s="2"/>
      <c r="E249" s="16"/>
      <c r="F249" s="2"/>
    </row>
    <row r="250" spans="2:6" x14ac:dyDescent="0.2">
      <c r="B250" s="2"/>
      <c r="E250" s="16"/>
      <c r="F250" s="2"/>
    </row>
    <row r="251" spans="2:6" x14ac:dyDescent="0.2">
      <c r="B251" s="2"/>
      <c r="E251" s="16"/>
      <c r="F251" s="2"/>
    </row>
    <row r="252" spans="2:6" x14ac:dyDescent="0.2">
      <c r="B252" s="2"/>
      <c r="E252" s="16"/>
      <c r="F252" s="2"/>
    </row>
    <row r="253" spans="2:6" x14ac:dyDescent="0.2">
      <c r="B253" s="2"/>
      <c r="E253" s="16"/>
      <c r="F253" s="2"/>
    </row>
    <row r="254" spans="2:6" x14ac:dyDescent="0.2">
      <c r="B254" s="2"/>
      <c r="E254" s="16"/>
      <c r="F254" s="2"/>
    </row>
    <row r="255" spans="2:6" x14ac:dyDescent="0.2">
      <c r="B255" s="2"/>
      <c r="E255" s="16"/>
      <c r="F255" s="2"/>
    </row>
    <row r="256" spans="2:6" x14ac:dyDescent="0.2">
      <c r="B256" s="2"/>
      <c r="E256" s="16"/>
      <c r="F256" s="2"/>
    </row>
    <row r="257" spans="2:6" x14ac:dyDescent="0.2">
      <c r="B257" s="2"/>
      <c r="E257" s="16"/>
      <c r="F257" s="2"/>
    </row>
    <row r="258" spans="2:6" x14ac:dyDescent="0.2">
      <c r="B258" s="2"/>
      <c r="E258" s="16"/>
      <c r="F258" s="2"/>
    </row>
    <row r="259" spans="2:6" x14ac:dyDescent="0.2">
      <c r="B259" s="2"/>
      <c r="E259" s="16"/>
      <c r="F259" s="2"/>
    </row>
    <row r="260" spans="2:6" x14ac:dyDescent="0.2">
      <c r="B260" s="2"/>
      <c r="E260" s="16"/>
      <c r="F260" s="2"/>
    </row>
    <row r="261" spans="2:6" x14ac:dyDescent="0.2">
      <c r="B261" s="2"/>
      <c r="E261" s="16"/>
      <c r="F261" s="2"/>
    </row>
    <row r="262" spans="2:6" x14ac:dyDescent="0.2">
      <c r="B262" s="2"/>
      <c r="E262" s="16"/>
      <c r="F262" s="2"/>
    </row>
    <row r="263" spans="2:6" x14ac:dyDescent="0.2">
      <c r="B263" s="2"/>
      <c r="E263" s="16"/>
      <c r="F263" s="2"/>
    </row>
    <row r="264" spans="2:6" x14ac:dyDescent="0.2">
      <c r="B264" s="2"/>
      <c r="E264" s="16"/>
      <c r="F264" s="2"/>
    </row>
    <row r="265" spans="2:6" x14ac:dyDescent="0.2">
      <c r="B265" s="2"/>
      <c r="E265" s="16"/>
      <c r="F265" s="2"/>
    </row>
    <row r="266" spans="2:6" x14ac:dyDescent="0.2">
      <c r="B266" s="2"/>
      <c r="E266" s="16"/>
      <c r="F266" s="2"/>
    </row>
    <row r="267" spans="2:6" x14ac:dyDescent="0.2">
      <c r="B267" s="2"/>
      <c r="E267" s="16"/>
      <c r="F267" s="2"/>
    </row>
    <row r="268" spans="2:6" x14ac:dyDescent="0.2">
      <c r="B268" s="2"/>
      <c r="E268" s="16"/>
      <c r="F268" s="2"/>
    </row>
    <row r="269" spans="2:6" x14ac:dyDescent="0.2">
      <c r="B269" s="2"/>
      <c r="E269" s="16"/>
      <c r="F269" s="2"/>
    </row>
    <row r="270" spans="2:6" x14ac:dyDescent="0.2">
      <c r="B270" s="2"/>
      <c r="E270" s="16"/>
      <c r="F270" s="2"/>
    </row>
    <row r="271" spans="2:6" x14ac:dyDescent="0.2">
      <c r="B271" s="2"/>
      <c r="E271" s="16"/>
      <c r="F271" s="2"/>
    </row>
    <row r="272" spans="2:6" x14ac:dyDescent="0.2">
      <c r="B272" s="2"/>
      <c r="E272" s="16"/>
      <c r="F272" s="2"/>
    </row>
    <row r="273" spans="2:6" x14ac:dyDescent="0.2">
      <c r="B273" s="2"/>
      <c r="E273" s="16"/>
      <c r="F273" s="2"/>
    </row>
    <row r="274" spans="2:6" x14ac:dyDescent="0.2">
      <c r="B274" s="2"/>
      <c r="E274" s="16"/>
      <c r="F274" s="2"/>
    </row>
    <row r="275" spans="2:6" x14ac:dyDescent="0.2">
      <c r="B275" s="2"/>
      <c r="E275" s="16"/>
      <c r="F275" s="2"/>
    </row>
    <row r="276" spans="2:6" x14ac:dyDescent="0.2">
      <c r="B276" s="2"/>
      <c r="E276" s="16"/>
      <c r="F276" s="2"/>
    </row>
    <row r="277" spans="2:6" x14ac:dyDescent="0.2">
      <c r="B277" s="2"/>
      <c r="E277" s="16"/>
      <c r="F277" s="2"/>
    </row>
    <row r="278" spans="2:6" x14ac:dyDescent="0.2">
      <c r="B278" s="2"/>
      <c r="E278" s="16"/>
      <c r="F278" s="2"/>
    </row>
    <row r="279" spans="2:6" x14ac:dyDescent="0.2">
      <c r="B279" s="2"/>
      <c r="E279" s="16"/>
      <c r="F279" s="2"/>
    </row>
    <row r="280" spans="2:6" x14ac:dyDescent="0.2">
      <c r="B280" s="2"/>
      <c r="E280" s="16"/>
      <c r="F280" s="2"/>
    </row>
    <row r="281" spans="2:6" x14ac:dyDescent="0.2">
      <c r="B281" s="2"/>
      <c r="E281" s="16"/>
      <c r="F281" s="2"/>
    </row>
    <row r="282" spans="2:6" x14ac:dyDescent="0.2">
      <c r="B282" s="2"/>
      <c r="E282" s="16"/>
      <c r="F282" s="2"/>
    </row>
    <row r="283" spans="2:6" x14ac:dyDescent="0.2">
      <c r="B283" s="2"/>
      <c r="E283" s="16"/>
      <c r="F283" s="2"/>
    </row>
    <row r="284" spans="2:6" x14ac:dyDescent="0.2">
      <c r="B284" s="2"/>
      <c r="E284" s="16"/>
      <c r="F284" s="2"/>
    </row>
    <row r="285" spans="2:6" x14ac:dyDescent="0.2">
      <c r="B285" s="2"/>
      <c r="E285" s="16"/>
      <c r="F285" s="2"/>
    </row>
    <row r="286" spans="2:6" x14ac:dyDescent="0.2">
      <c r="B286" s="2"/>
      <c r="E286" s="16"/>
      <c r="F286" s="2"/>
    </row>
    <row r="287" spans="2:6" x14ac:dyDescent="0.2">
      <c r="B287" s="2"/>
      <c r="E287" s="16"/>
      <c r="F287" s="2"/>
    </row>
    <row r="288" spans="2:6" x14ac:dyDescent="0.2">
      <c r="B288" s="2"/>
      <c r="E288" s="16"/>
      <c r="F288" s="2"/>
    </row>
    <row r="289" spans="2:6" x14ac:dyDescent="0.2">
      <c r="B289" s="2"/>
      <c r="E289" s="16"/>
      <c r="F289" s="2"/>
    </row>
    <row r="290" spans="2:6" x14ac:dyDescent="0.2">
      <c r="B290" s="2"/>
      <c r="E290" s="16"/>
      <c r="F290" s="2"/>
    </row>
    <row r="291" spans="2:6" x14ac:dyDescent="0.2">
      <c r="B291" s="2"/>
      <c r="E291" s="16"/>
      <c r="F291" s="2"/>
    </row>
    <row r="292" spans="2:6" x14ac:dyDescent="0.2">
      <c r="B292" s="2"/>
      <c r="E292" s="16"/>
      <c r="F292" s="2"/>
    </row>
    <row r="293" spans="2:6" x14ac:dyDescent="0.2">
      <c r="B293" s="2"/>
      <c r="E293" s="16"/>
      <c r="F293" s="2"/>
    </row>
    <row r="294" spans="2:6" x14ac:dyDescent="0.2">
      <c r="B294" s="2"/>
      <c r="E294" s="16"/>
      <c r="F294" s="2"/>
    </row>
    <row r="295" spans="2:6" x14ac:dyDescent="0.2">
      <c r="B295" s="2"/>
      <c r="E295" s="16"/>
      <c r="F295" s="2"/>
    </row>
    <row r="296" spans="2:6" x14ac:dyDescent="0.2">
      <c r="B296" s="2"/>
      <c r="E296" s="16"/>
      <c r="F296" s="2"/>
    </row>
    <row r="297" spans="2:6" x14ac:dyDescent="0.2">
      <c r="B297" s="2"/>
      <c r="E297" s="16"/>
      <c r="F297" s="2"/>
    </row>
    <row r="298" spans="2:6" x14ac:dyDescent="0.2">
      <c r="B298" s="2"/>
      <c r="E298" s="16"/>
      <c r="F298" s="2"/>
    </row>
    <row r="299" spans="2:6" x14ac:dyDescent="0.2">
      <c r="B299" s="2"/>
      <c r="E299" s="16"/>
      <c r="F299" s="2"/>
    </row>
    <row r="300" spans="2:6" x14ac:dyDescent="0.2">
      <c r="B300" s="2"/>
      <c r="E300" s="16"/>
      <c r="F300" s="2"/>
    </row>
    <row r="301" spans="2:6" x14ac:dyDescent="0.2">
      <c r="B301" s="2"/>
      <c r="E301" s="16"/>
      <c r="F301" s="2"/>
    </row>
    <row r="302" spans="2:6" x14ac:dyDescent="0.2">
      <c r="B302" s="2"/>
      <c r="E302" s="16"/>
      <c r="F302" s="2"/>
    </row>
    <row r="303" spans="2:6" x14ac:dyDescent="0.2">
      <c r="B303" s="2"/>
      <c r="E303" s="16"/>
      <c r="F303" s="2"/>
    </row>
    <row r="304" spans="2:6" x14ac:dyDescent="0.2">
      <c r="B304" s="2"/>
      <c r="E304" s="16"/>
      <c r="F304" s="2"/>
    </row>
    <row r="305" spans="2:6" x14ac:dyDescent="0.2">
      <c r="B305" s="2"/>
      <c r="E305" s="16"/>
      <c r="F305" s="2"/>
    </row>
    <row r="306" spans="2:6" x14ac:dyDescent="0.2">
      <c r="B306" s="2"/>
      <c r="E306" s="16"/>
      <c r="F306" s="2"/>
    </row>
    <row r="307" spans="2:6" x14ac:dyDescent="0.2">
      <c r="B307" s="2"/>
      <c r="E307" s="16"/>
      <c r="F307" s="2"/>
    </row>
    <row r="308" spans="2:6" x14ac:dyDescent="0.2">
      <c r="B308" s="2"/>
      <c r="E308" s="16"/>
      <c r="F308" s="2"/>
    </row>
    <row r="309" spans="2:6" x14ac:dyDescent="0.2">
      <c r="B309" s="2"/>
      <c r="E309" s="16"/>
      <c r="F309" s="2"/>
    </row>
    <row r="310" spans="2:6" x14ac:dyDescent="0.2">
      <c r="B310" s="2"/>
      <c r="E310" s="16"/>
      <c r="F310" s="2"/>
    </row>
    <row r="311" spans="2:6" x14ac:dyDescent="0.2">
      <c r="B311" s="2"/>
      <c r="E311" s="16"/>
      <c r="F311" s="2"/>
    </row>
    <row r="312" spans="2:6" x14ac:dyDescent="0.2">
      <c r="B312" s="2"/>
      <c r="E312" s="16"/>
      <c r="F312" s="2"/>
    </row>
    <row r="313" spans="2:6" x14ac:dyDescent="0.2">
      <c r="B313" s="2"/>
      <c r="E313" s="16"/>
      <c r="F313" s="2"/>
    </row>
    <row r="314" spans="2:6" x14ac:dyDescent="0.2">
      <c r="B314" s="2"/>
      <c r="E314" s="16"/>
      <c r="F314" s="2"/>
    </row>
    <row r="315" spans="2:6" x14ac:dyDescent="0.2">
      <c r="B315" s="2"/>
      <c r="E315" s="16"/>
      <c r="F315" s="2"/>
    </row>
    <row r="316" spans="2:6" x14ac:dyDescent="0.2">
      <c r="B316" s="2"/>
      <c r="E316" s="16"/>
      <c r="F316" s="2"/>
    </row>
    <row r="317" spans="2:6" x14ac:dyDescent="0.2">
      <c r="B317" s="2"/>
      <c r="E317" s="16"/>
      <c r="F317" s="2"/>
    </row>
    <row r="318" spans="2:6" x14ac:dyDescent="0.2">
      <c r="B318" s="2"/>
      <c r="E318" s="16"/>
      <c r="F318" s="2"/>
    </row>
    <row r="319" spans="2:6" x14ac:dyDescent="0.2">
      <c r="B319" s="2"/>
      <c r="E319" s="16"/>
      <c r="F319" s="2"/>
    </row>
    <row r="320" spans="2:6" x14ac:dyDescent="0.2">
      <c r="B320" s="2"/>
      <c r="E320" s="16"/>
      <c r="F320" s="2"/>
    </row>
    <row r="321" spans="2:6" x14ac:dyDescent="0.2">
      <c r="B321" s="2"/>
      <c r="E321" s="16"/>
      <c r="F321" s="2"/>
    </row>
    <row r="322" spans="2:6" x14ac:dyDescent="0.2">
      <c r="B322" s="2"/>
      <c r="E322" s="16"/>
      <c r="F322" s="2"/>
    </row>
    <row r="323" spans="2:6" x14ac:dyDescent="0.2">
      <c r="B323" s="2"/>
      <c r="E323" s="16"/>
      <c r="F323" s="2"/>
    </row>
    <row r="324" spans="2:6" x14ac:dyDescent="0.2">
      <c r="B324" s="2"/>
      <c r="E324" s="16"/>
      <c r="F324" s="2"/>
    </row>
    <row r="325" spans="2:6" x14ac:dyDescent="0.2">
      <c r="B325" s="2"/>
      <c r="E325" s="16"/>
      <c r="F325" s="2"/>
    </row>
    <row r="326" spans="2:6" x14ac:dyDescent="0.2">
      <c r="B326" s="2"/>
      <c r="E326" s="16"/>
      <c r="F326" s="2"/>
    </row>
    <row r="327" spans="2:6" x14ac:dyDescent="0.2">
      <c r="B327" s="2"/>
      <c r="E327" s="16"/>
      <c r="F327" s="2"/>
    </row>
    <row r="328" spans="2:6" x14ac:dyDescent="0.2">
      <c r="B328" s="2"/>
      <c r="E328" s="16"/>
      <c r="F328" s="2"/>
    </row>
    <row r="329" spans="2:6" x14ac:dyDescent="0.2">
      <c r="B329" s="2"/>
      <c r="E329" s="16"/>
      <c r="F329" s="2"/>
    </row>
    <row r="330" spans="2:6" x14ac:dyDescent="0.2">
      <c r="B330" s="2"/>
      <c r="E330" s="16"/>
      <c r="F330" s="2"/>
    </row>
    <row r="331" spans="2:6" x14ac:dyDescent="0.2">
      <c r="B331" s="2"/>
      <c r="E331" s="16"/>
      <c r="F331" s="2"/>
    </row>
    <row r="332" spans="2:6" x14ac:dyDescent="0.2">
      <c r="B332" s="2"/>
      <c r="E332" s="16"/>
      <c r="F332" s="2"/>
    </row>
    <row r="333" spans="2:6" x14ac:dyDescent="0.2">
      <c r="B333" s="2"/>
      <c r="E333" s="16"/>
      <c r="F333" s="2"/>
    </row>
    <row r="334" spans="2:6" x14ac:dyDescent="0.2">
      <c r="B334" s="2"/>
      <c r="E334" s="16"/>
      <c r="F334" s="2"/>
    </row>
    <row r="335" spans="2:6" x14ac:dyDescent="0.2">
      <c r="B335" s="2"/>
      <c r="E335" s="16"/>
      <c r="F335" s="2"/>
    </row>
    <row r="336" spans="2:6" x14ac:dyDescent="0.2">
      <c r="B336" s="2"/>
      <c r="E336" s="16"/>
      <c r="F336" s="2"/>
    </row>
    <row r="337" spans="2:6" x14ac:dyDescent="0.2">
      <c r="B337" s="2"/>
      <c r="E337" s="16"/>
      <c r="F337" s="2"/>
    </row>
    <row r="338" spans="2:6" x14ac:dyDescent="0.2">
      <c r="B338" s="2"/>
      <c r="E338" s="16"/>
      <c r="F338" s="2"/>
    </row>
    <row r="339" spans="2:6" x14ac:dyDescent="0.2">
      <c r="B339" s="2"/>
      <c r="E339" s="16"/>
      <c r="F339" s="2"/>
    </row>
    <row r="340" spans="2:6" x14ac:dyDescent="0.2">
      <c r="B340" s="2"/>
      <c r="E340" s="16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</sheetData>
  <phoneticPr fontId="7" type="noConversion"/>
  <hyperlinks>
    <hyperlink ref="P12" r:id="rId1" display="http://www.konkoly.hu/cgi-bin/IBVS?5745" xr:uid="{00000000-0004-0000-0100-000000000000}"/>
    <hyperlink ref="P13" r:id="rId2" display="http://www.konkoly.hu/cgi-bin/IBVS?5595" xr:uid="{00000000-0004-0000-0100-000001000000}"/>
    <hyperlink ref="P14" r:id="rId3" display="http://www.konkoly.hu/cgi-bin/IBVS?5745" xr:uid="{00000000-0004-0000-0100-000002000000}"/>
    <hyperlink ref="P15" r:id="rId4" display="http://www.konkoly.hu/cgi-bin/IBVS?5595" xr:uid="{00000000-0004-0000-0100-000003000000}"/>
    <hyperlink ref="P16" r:id="rId5" display="http://www.konkoly.hu/cgi-bin/IBVS?5745" xr:uid="{00000000-0004-0000-0100-000004000000}"/>
    <hyperlink ref="P170" r:id="rId6" display="http://var.astro.cz/oejv/issues/oejv0074.pdf" xr:uid="{00000000-0004-0000-0100-000005000000}"/>
    <hyperlink ref="P19" r:id="rId7" display="http://www.bav-astro.de/sfs/BAVM_link.php?BAVMnr=152" xr:uid="{00000000-0004-0000-0100-000006000000}"/>
    <hyperlink ref="P171" r:id="rId8" display="http://www.bav-astro.de/sfs/BAVM_link.php?BAVMnr=152" xr:uid="{00000000-0004-0000-0100-000007000000}"/>
    <hyperlink ref="P20" r:id="rId9" display="http://www.konkoly.hu/cgi-bin/IBVS?5595" xr:uid="{00000000-0004-0000-0100-000008000000}"/>
    <hyperlink ref="P21" r:id="rId10" display="http://www.bav-astro.de/sfs/BAVM_link.php?BAVMnr=172" xr:uid="{00000000-0004-0000-0100-000009000000}"/>
    <hyperlink ref="P22" r:id="rId11" display="http://www.konkoly.hu/cgi-bin/IBVS?5595" xr:uid="{00000000-0004-0000-0100-00000A000000}"/>
    <hyperlink ref="P23" r:id="rId12" display="http://www.konkoly.hu/cgi-bin/IBVS?5745" xr:uid="{00000000-0004-0000-0100-00000B000000}"/>
    <hyperlink ref="P172" r:id="rId13" display="http://www.bav-astro.de/sfs/BAVM_link.php?BAVMnr=193" xr:uid="{00000000-0004-0000-0100-00000C000000}"/>
    <hyperlink ref="P24" r:id="rId14" display="http://www.bav-astro.de/sfs/BAVM_link.php?BAVMnr=173" xr:uid="{00000000-0004-0000-0100-00000D000000}"/>
    <hyperlink ref="P25" r:id="rId15" display="http://www.bav-astro.de/sfs/BAVM_link.php?BAVMnr=173" xr:uid="{00000000-0004-0000-0100-00000E000000}"/>
    <hyperlink ref="P26" r:id="rId16" display="http://var.astro.cz/oejv/issues/oejv0074.pdf" xr:uid="{00000000-0004-0000-0100-00000F000000}"/>
    <hyperlink ref="P173" r:id="rId17" display="http://www.bav-astro.de/sfs/BAVM_link.php?BAVMnr=193" xr:uid="{00000000-0004-0000-0100-000010000000}"/>
    <hyperlink ref="P174" r:id="rId18" display="http://www.bav-astro.de/sfs/BAVM_link.php?BAVMnr=203" xr:uid="{00000000-0004-0000-0100-000011000000}"/>
    <hyperlink ref="P175" r:id="rId19" display="http://www.bav-astro.de/sfs/BAVM_link.php?BAVMnr=212" xr:uid="{00000000-0004-0000-0100-000012000000}"/>
    <hyperlink ref="P30" r:id="rId20" display="http://www.bav-astro.de/sfs/BAVM_link.php?BAVMnr=214" xr:uid="{00000000-0004-0000-0100-000013000000}"/>
    <hyperlink ref="P31" r:id="rId21" display="http://www.bav-astro.de/sfs/BAVM_link.php?BAVMnr=215" xr:uid="{00000000-0004-0000-0100-000014000000}"/>
    <hyperlink ref="P176" r:id="rId22" display="http://var.astro.cz/oejv/issues/oejv0137.pdf" xr:uid="{00000000-0004-0000-0100-000015000000}"/>
    <hyperlink ref="P177" r:id="rId23" display="http://var.astro.cz/oejv/issues/oejv0137.pdf" xr:uid="{00000000-0004-0000-0100-000016000000}"/>
    <hyperlink ref="P178" r:id="rId24" display="http://var.astro.cz/oejv/issues/oejv0137.pdf" xr:uid="{00000000-0004-0000-0100-000017000000}"/>
    <hyperlink ref="P32" r:id="rId25" display="http://www.bav-astro.de/sfs/BAVM_link.php?BAVMnr=220" xr:uid="{00000000-0004-0000-0100-000018000000}"/>
    <hyperlink ref="P33" r:id="rId26" display="http://var.astro.cz/oejv/issues/oejv0160.pdf" xr:uid="{00000000-0004-0000-0100-000019000000}"/>
    <hyperlink ref="P179" r:id="rId27" display="http://www.bav-astro.de/sfs/BAVM_link.php?BAVMnr=225" xr:uid="{00000000-0004-0000-0100-00001A000000}"/>
    <hyperlink ref="P34" r:id="rId28" display="http://www.konkoly.hu/cgi-bin/IBVS?6011" xr:uid="{00000000-0004-0000-0100-00001B000000}"/>
    <hyperlink ref="P180" r:id="rId29" display="http://www.bav-astro.de/sfs/BAVM_link.php?BAVMnr=225" xr:uid="{00000000-0004-0000-0100-00001C000000}"/>
    <hyperlink ref="P35" r:id="rId30" display="http://var.astro.cz/oejv/issues/oejv0160.pdf" xr:uid="{00000000-0004-0000-0100-00001D000000}"/>
    <hyperlink ref="P36" r:id="rId31" display="http://var.astro.cz/oejv/issues/oejv0160.pdf" xr:uid="{00000000-0004-0000-0100-00001E000000}"/>
    <hyperlink ref="P37" r:id="rId32" display="http://var.astro.cz/oejv/issues/oejv0160.pdf" xr:uid="{00000000-0004-0000-0100-00001F000000}"/>
    <hyperlink ref="P38" r:id="rId33" display="http://www.bav-astro.de/sfs/BAVM_link.php?BAVMnr=231" xr:uid="{00000000-0004-0000-0100-000020000000}"/>
    <hyperlink ref="P39" r:id="rId34" display="http://www.konkoly.hu/cgi-bin/IBVS?6042" xr:uid="{00000000-0004-0000-0100-000021000000}"/>
    <hyperlink ref="P40" r:id="rId35" display="http://var.astro.cz/oejv/issues/oejv0160.pdf" xr:uid="{00000000-0004-0000-0100-000022000000}"/>
    <hyperlink ref="P41" r:id="rId36" display="http://var.astro.cz/oejv/issues/oejv0160.pdf" xr:uid="{00000000-0004-0000-0100-000023000000}"/>
    <hyperlink ref="P42" r:id="rId37" display="http://www.konkoly.hu/cgi-bin/IBVS?6093" xr:uid="{00000000-0004-0000-0100-000024000000}"/>
    <hyperlink ref="P43" r:id="rId38" display="http://www.bav-astro.de/sfs/BAVM_link.php?BAVMnr=234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2024-09-27T05:33:01Z</dcterms:modified>
</cp:coreProperties>
</file>