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8E78AE-892E-4550-8BE9-9C73655A1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D9" i="1"/>
  <c r="C9" i="1"/>
  <c r="Q36" i="1"/>
  <c r="Q24" i="1"/>
  <c r="Q25" i="1"/>
  <c r="Q29" i="1"/>
  <c r="Q30" i="1"/>
  <c r="G21" i="2"/>
  <c r="C21" i="2"/>
  <c r="C21" i="1"/>
  <c r="G20" i="2"/>
  <c r="C20" i="2"/>
  <c r="G19" i="2"/>
  <c r="C19" i="2"/>
  <c r="G18" i="2"/>
  <c r="C18" i="2"/>
  <c r="G17" i="2"/>
  <c r="C17" i="2"/>
  <c r="G25" i="2"/>
  <c r="C25" i="2"/>
  <c r="G24" i="2"/>
  <c r="C24" i="2"/>
  <c r="G16" i="2"/>
  <c r="C16" i="2"/>
  <c r="G15" i="2"/>
  <c r="C15" i="2"/>
  <c r="G14" i="2"/>
  <c r="C14" i="2"/>
  <c r="G23" i="2"/>
  <c r="C23" i="2"/>
  <c r="G22" i="2"/>
  <c r="C22" i="2"/>
  <c r="G13" i="2"/>
  <c r="C13" i="2"/>
  <c r="G12" i="2"/>
  <c r="C12" i="2"/>
  <c r="G11" i="2"/>
  <c r="C11" i="2"/>
  <c r="E11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25" i="2"/>
  <c r="B25" i="2"/>
  <c r="D25" i="2"/>
  <c r="A25" i="2"/>
  <c r="H24" i="2"/>
  <c r="D24" i="2"/>
  <c r="B24" i="2"/>
  <c r="A24" i="2"/>
  <c r="H16" i="2"/>
  <c r="B16" i="2"/>
  <c r="D16" i="2"/>
  <c r="A16" i="2"/>
  <c r="H15" i="2"/>
  <c r="D15" i="2"/>
  <c r="B15" i="2"/>
  <c r="A15" i="2"/>
  <c r="H14" i="2"/>
  <c r="B14" i="2"/>
  <c r="D14" i="2"/>
  <c r="A14" i="2"/>
  <c r="H23" i="2"/>
  <c r="D23" i="2"/>
  <c r="B23" i="2"/>
  <c r="A23" i="2"/>
  <c r="H22" i="2"/>
  <c r="B22" i="2"/>
  <c r="D22" i="2"/>
  <c r="A22" i="2"/>
  <c r="H13" i="2"/>
  <c r="D13" i="2"/>
  <c r="B13" i="2"/>
  <c r="A13" i="2"/>
  <c r="H12" i="2"/>
  <c r="B12" i="2"/>
  <c r="D12" i="2"/>
  <c r="A12" i="2"/>
  <c r="H11" i="2"/>
  <c r="D11" i="2"/>
  <c r="B11" i="2"/>
  <c r="A11" i="2"/>
  <c r="Q31" i="1"/>
  <c r="Q35" i="1"/>
  <c r="Q34" i="1"/>
  <c r="Q33" i="1"/>
  <c r="Q32" i="1"/>
  <c r="F16" i="1"/>
  <c r="F17" i="1" s="1"/>
  <c r="C17" i="1"/>
  <c r="Q28" i="1"/>
  <c r="Q27" i="1"/>
  <c r="Q22" i="1"/>
  <c r="Q23" i="1"/>
  <c r="Q26" i="1"/>
  <c r="C7" i="1"/>
  <c r="E36" i="1"/>
  <c r="F36" i="1"/>
  <c r="C8" i="1"/>
  <c r="Q21" i="1"/>
  <c r="E14" i="2"/>
  <c r="E15" i="2"/>
  <c r="E12" i="2"/>
  <c r="E34" i="1"/>
  <c r="F34" i="1"/>
  <c r="G34" i="1"/>
  <c r="J34" i="1"/>
  <c r="E31" i="1"/>
  <c r="F31" i="1"/>
  <c r="E25" i="1"/>
  <c r="F25" i="1"/>
  <c r="E26" i="1"/>
  <c r="F26" i="1"/>
  <c r="G26" i="1"/>
  <c r="J26" i="1"/>
  <c r="E22" i="1"/>
  <c r="F22" i="1"/>
  <c r="E33" i="1"/>
  <c r="F33" i="1"/>
  <c r="G33" i="1"/>
  <c r="J33" i="1"/>
  <c r="E30" i="1"/>
  <c r="F30" i="1"/>
  <c r="G30" i="1"/>
  <c r="K30" i="1"/>
  <c r="E21" i="1"/>
  <c r="F21" i="1"/>
  <c r="G21" i="1"/>
  <c r="H21" i="1"/>
  <c r="E28" i="1"/>
  <c r="F28" i="1"/>
  <c r="G28" i="1"/>
  <c r="J28" i="1"/>
  <c r="E35" i="1"/>
  <c r="F35" i="1"/>
  <c r="G35" i="1"/>
  <c r="J35" i="1"/>
  <c r="E23" i="1"/>
  <c r="F23" i="1"/>
  <c r="G23" i="1"/>
  <c r="J23" i="1"/>
  <c r="E24" i="1"/>
  <c r="F24" i="1"/>
  <c r="G24" i="1"/>
  <c r="I24" i="1"/>
  <c r="G36" i="1"/>
  <c r="K36" i="1"/>
  <c r="E32" i="1"/>
  <c r="F32" i="1"/>
  <c r="G32" i="1"/>
  <c r="J32" i="1"/>
  <c r="G22" i="1"/>
  <c r="E29" i="1"/>
  <c r="F29" i="1"/>
  <c r="G29" i="1"/>
  <c r="K29" i="1"/>
  <c r="G31" i="1"/>
  <c r="J31" i="1"/>
  <c r="E27" i="1"/>
  <c r="F27" i="1"/>
  <c r="G27" i="1"/>
  <c r="K27" i="1"/>
  <c r="G25" i="1"/>
  <c r="I25" i="1"/>
  <c r="E17" i="2"/>
  <c r="E24" i="2"/>
  <c r="E13" i="2"/>
  <c r="J22" i="1"/>
  <c r="E20" i="2"/>
  <c r="E25" i="2"/>
  <c r="E16" i="2"/>
  <c r="E23" i="2"/>
  <c r="E19" i="2"/>
  <c r="E22" i="2"/>
  <c r="E18" i="2"/>
  <c r="E21" i="2"/>
  <c r="C11" i="1"/>
  <c r="C12" i="1"/>
  <c r="O37" i="1" l="1"/>
  <c r="O22" i="1"/>
  <c r="O32" i="1"/>
  <c r="O36" i="1"/>
  <c r="O33" i="1"/>
  <c r="C15" i="1"/>
  <c r="O25" i="1"/>
  <c r="O24" i="1"/>
  <c r="O27" i="1"/>
  <c r="O34" i="1"/>
  <c r="O28" i="1"/>
  <c r="O35" i="1"/>
  <c r="O26" i="1"/>
  <c r="O30" i="1"/>
  <c r="O29" i="1"/>
  <c r="O23" i="1"/>
  <c r="O31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<sst xmlns="http://schemas.openxmlformats.org/spreadsheetml/2006/main" count="210" uniqueCount="137">
  <si>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</si>
  <si>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</si>
  <si>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</si>
  <si>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</si>
  <si>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</si>
  <si>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</si>
  <si>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</si>
  <si>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</si>
  <si>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</si>
  <si>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</si>
  <si>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</si>
  <si>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</si>
  <si>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</si>
  <si>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</si>
  <si>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</si>
  <si>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</si>
  <si>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</si>
  <si>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</si>
  <si>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</si>
  <si>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</si>
  <si>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</si>
  <si>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</si>
  <si>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</si>
  <si>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</si>
  <si>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</si>
  <si>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</si>
  <si>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</si>
  <si>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</si>
  <si>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</si>
  <si>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</t>
  </si>
  <si>
    <t>IBVS 5017</t>
  </si>
  <si>
    <t>IBVS 5296</t>
  </si>
  <si>
    <t># of data points:</t>
  </si>
  <si>
    <t>NW Lac / gsc 3987-2109</t>
  </si>
  <si>
    <t>IBVS 5761</t>
  </si>
  <si>
    <t>I</t>
  </si>
  <si>
    <t>IBVS 5781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</si>
  <si>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</si>
  <si>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</si>
  <si>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</si>
  <si>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</si>
  <si>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</si>
  <si>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</si>
  <si>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</si>
  <si>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</si>
  <si>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</si>
  <si>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</si>
  <si>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</si>
  <si>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</si>
  <si>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</si>
  <si>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</si>
  <si>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</si>
  <si>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</si>
  <si>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</si>
  <si>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</si>
  <si>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</si>
  <si>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</si>
  <si>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</si>
  <si>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</si>
  <si>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</si>
  <si>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</si>
  <si>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2451459.3453 </t>
  </si>
  <si>
    <t> 07.10.1999 20:17 </t>
  </si>
  <si>
    <t> -0.0918 </t>
  </si>
  <si>
    <t>E </t>
  </si>
  <si>
    <t>?</t>
  </si>
  <si>
    <t> R.Diethelm </t>
  </si>
  <si>
    <t> BBS 121 </t>
  </si>
  <si>
    <t>2451465.392 </t>
  </si>
  <si>
    <t> 13.10.1999 21:24 </t>
  </si>
  <si>
    <t> -0.089 </t>
  </si>
  <si>
    <t>o</t>
  </si>
  <si>
    <t> K.&amp; M.Rätz </t>
  </si>
  <si>
    <t>BAVM 133 </t>
  </si>
  <si>
    <t>2452151.3789 </t>
  </si>
  <si>
    <t> 29.08.2001 21:05 </t>
  </si>
  <si>
    <t> -0.0858 </t>
  </si>
  <si>
    <t> F.Agerer </t>
  </si>
  <si>
    <t>BAVM 152 </t>
  </si>
  <si>
    <t>2452213.334 </t>
  </si>
  <si>
    <t> 30.10.2001 20:00 </t>
  </si>
  <si>
    <t> -0.081 </t>
  </si>
  <si>
    <t> BBS 127 </t>
  </si>
  <si>
    <t>2452216.3500 </t>
  </si>
  <si>
    <t> 02.11.2001 20:24 </t>
  </si>
  <si>
    <t> -0.0867 </t>
  </si>
  <si>
    <t> E.Blättler </t>
  </si>
  <si>
    <t>2452278.2992 </t>
  </si>
  <si>
    <t> 03.01.2002 19:10 </t>
  </si>
  <si>
    <t> -0.0876 </t>
  </si>
  <si>
    <t>2453946.3998 </t>
  </si>
  <si>
    <t> 29.07.2006 21:35 </t>
  </si>
  <si>
    <t> -0.1058 </t>
  </si>
  <si>
    <t>C </t>
  </si>
  <si>
    <t> R. Diethelm </t>
  </si>
  <si>
    <t> BBS 133 (=IBVS 5781) </t>
  </si>
  <si>
    <t>2454035.5448 </t>
  </si>
  <si>
    <t> 27.10.2006 01:04 </t>
  </si>
  <si>
    <t> -0.1085 </t>
  </si>
  <si>
    <t>-I</t>
  </si>
  <si>
    <t> F. Agerer </t>
  </si>
  <si>
    <t>BAVM 183 </t>
  </si>
  <si>
    <t>2454357.3723 </t>
  </si>
  <si>
    <t> 13.09.2007 20:56 </t>
  </si>
  <si>
    <t>13842</t>
  </si>
  <si>
    <t> -0.1191 </t>
  </si>
  <si>
    <t>BAVM 193 </t>
  </si>
  <si>
    <t>2454363.4165 </t>
  </si>
  <si>
    <t> 19.09.2007 21:59 </t>
  </si>
  <si>
    <t>13846</t>
  </si>
  <si>
    <t> -0.1188 </t>
  </si>
  <si>
    <t>2455398.4108 </t>
  </si>
  <si>
    <t> 20.07.2010 21:51 </t>
  </si>
  <si>
    <t>14531</t>
  </si>
  <si>
    <t> -0.1439 </t>
  </si>
  <si>
    <t>BAVM 215 </t>
  </si>
  <si>
    <t>2455759.5306 </t>
  </si>
  <si>
    <t> 17.07.2011 00:44 </t>
  </si>
  <si>
    <t>14770</t>
  </si>
  <si>
    <t> -0.1476 </t>
  </si>
  <si>
    <t>BAVM 220 </t>
  </si>
  <si>
    <t>2456167.4908 </t>
  </si>
  <si>
    <t> 27.08.2012 23:46 </t>
  </si>
  <si>
    <t>15040</t>
  </si>
  <si>
    <t> -0.1513 </t>
  </si>
  <si>
    <t>BAVM 231 </t>
  </si>
  <si>
    <t>2456590.5594 </t>
  </si>
  <si>
    <t> 25.10.2013 01:25 </t>
  </si>
  <si>
    <t>15320</t>
  </si>
  <si>
    <t> -0.1563 </t>
  </si>
  <si>
    <t>BAVM 234 </t>
  </si>
  <si>
    <t>2456924.4873 </t>
  </si>
  <si>
    <t> 23.09.2014 23:41 </t>
  </si>
  <si>
    <t>15541</t>
  </si>
  <si>
    <t> -0.1544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</si>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</sst>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Lac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0-4689-BDB5-B131B34FAE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-8.075559999269899E-2</c:v>
                </c:pt>
                <c:pt idx="4">
                  <c:v>-8.6709999995946418E-2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0-4689-BDB5-B131B34FAE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-8.9041599996562582E-2</c:v>
                </c:pt>
                <c:pt idx="2">
                  <c:v>-8.579039999312954E-2</c:v>
                </c:pt>
                <c:pt idx="5">
                  <c:v>-8.7575199991988484E-2</c:v>
                </c:pt>
                <c:pt idx="7">
                  <c:v>-0.10845879999396857</c:v>
                </c:pt>
                <c:pt idx="10">
                  <c:v>-0.14389320000191219</c:v>
                </c:pt>
                <c:pt idx="11">
                  <c:v>-0.14764399999694433</c:v>
                </c:pt>
                <c:pt idx="12">
                  <c:v>-0.15128799999365583</c:v>
                </c:pt>
                <c:pt idx="13">
                  <c:v>-0.15630400000372902</c:v>
                </c:pt>
                <c:pt idx="14">
                  <c:v>-0.15436519999639131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0-4689-BDB5-B131B34FAE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-0.10580399999889778</c:v>
                </c:pt>
                <c:pt idx="8">
                  <c:v>-0.11910239999269834</c:v>
                </c:pt>
                <c:pt idx="9">
                  <c:v>-0.1188112000018009</c:v>
                </c:pt>
                <c:pt idx="15">
                  <c:v>-0.18375799999193987</c:v>
                </c:pt>
                <c:pt idx="16">
                  <c:v>-0.21539279999706196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0-4689-BDB5-B131B34FAE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0-4689-BDB5-B131B34FAE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0-4689-BDB5-B131B34FAE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0-4689-BDB5-B131B34FAE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0.22558019516821332</c:v>
                </c:pt>
                <c:pt idx="1">
                  <c:v>-7.3357486956898588E-2</c:v>
                </c:pt>
                <c:pt idx="2">
                  <c:v>-8.4735564395262197E-2</c:v>
                </c:pt>
                <c:pt idx="3">
                  <c:v>-8.5763100022955785E-2</c:v>
                </c:pt>
                <c:pt idx="4">
                  <c:v>-8.5813223712111586E-2</c:v>
                </c:pt>
                <c:pt idx="5">
                  <c:v>-8.6840759339805229E-2</c:v>
                </c:pt>
                <c:pt idx="6">
                  <c:v>-0.1145090357537995</c:v>
                </c:pt>
                <c:pt idx="7">
                  <c:v>-0.11598768458389519</c:v>
                </c:pt>
                <c:pt idx="8">
                  <c:v>-0.1213258574789865</c:v>
                </c:pt>
                <c:pt idx="9">
                  <c:v>-0.12142610485729805</c:v>
                </c:pt>
                <c:pt idx="10">
                  <c:v>-0.13859346839315501</c:v>
                </c:pt>
                <c:pt idx="11">
                  <c:v>-0.14458324924727151</c:v>
                </c:pt>
                <c:pt idx="12">
                  <c:v>-0.1513499472833027</c:v>
                </c:pt>
                <c:pt idx="13">
                  <c:v>-0.15836726376511284</c:v>
                </c:pt>
                <c:pt idx="14">
                  <c:v>-0.1639059314168273</c:v>
                </c:pt>
                <c:pt idx="15">
                  <c:v>-0.18205070689122205</c:v>
                </c:pt>
                <c:pt idx="16">
                  <c:v>-0.2060850158414218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0-4689-BDB5-B131B3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03624"/>
        <c:axId val="1"/>
      </c:scatterChart>
      <c:valAx>
        <c:axId val="66170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C05A3D-1CAB-470E-5B09-19D54957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33442.544999999998</v>
      </c>
      <c r="D4" s="4">
        <v>1.5109771999999999</v>
      </c>
    </row>
    <row r="5" spans="1:6" ht="13.5" thickTop="1" x14ac:dyDescent="0.2">
      <c r="A5" s="15" t="s">
        <v>37</v>
      </c>
      <c r="B5" s="16"/>
      <c r="C5" s="17">
        <v>-9.5</v>
      </c>
      <c r="D5" s="16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33442.544999999998</v>
      </c>
    </row>
    <row r="8" spans="1:6" x14ac:dyDescent="0.2">
      <c r="A8" t="s">
        <v>4</v>
      </c>
      <c r="C8">
        <f>+D4</f>
        <v>1.5109771999999999</v>
      </c>
    </row>
    <row r="9" spans="1:6" x14ac:dyDescent="0.2">
      <c r="A9" s="30" t="s">
        <v>44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 x14ac:dyDescent="0.25">
      <c r="A10" s="16"/>
      <c r="B10" s="16"/>
      <c r="C10" s="5" t="s">
        <v>21</v>
      </c>
      <c r="D10" s="5" t="s">
        <v>22</v>
      </c>
      <c r="E10" s="16"/>
    </row>
    <row r="11" spans="1:6" x14ac:dyDescent="0.2">
      <c r="A11" s="16" t="s">
        <v>17</v>
      </c>
      <c r="B11" s="16"/>
      <c r="C11" s="18">
        <f ca="1">INTERCEPT(INDIRECT($D$9):G992,INDIRECT($C$9):F992)</f>
        <v>0.22558019516821332</v>
      </c>
      <c r="D11" s="14"/>
      <c r="E11" s="16"/>
    </row>
    <row r="12" spans="1:6" x14ac:dyDescent="0.2">
      <c r="A12" s="16" t="s">
        <v>18</v>
      </c>
      <c r="B12" s="16"/>
      <c r="C12" s="18">
        <f ca="1">SLOPE(INDIRECT($D$9):G992,INDIRECT($C$9):F992)</f>
        <v>-2.5061844577893353E-5</v>
      </c>
      <c r="D12" s="14"/>
      <c r="E12" s="16"/>
    </row>
    <row r="13" spans="1:6" x14ac:dyDescent="0.2">
      <c r="A13" s="16" t="s">
        <v>20</v>
      </c>
      <c r="B13" s="16"/>
      <c r="C13" s="14" t="s">
        <v>15</v>
      </c>
    </row>
    <row r="14" spans="1:6" x14ac:dyDescent="0.2">
      <c r="A14" s="16"/>
      <c r="B14" s="16"/>
      <c r="C14" s="16"/>
    </row>
    <row r="15" spans="1:6" x14ac:dyDescent="0.2">
      <c r="A15" s="23" t="s">
        <v>19</v>
      </c>
      <c r="B15" s="16"/>
      <c r="C15" s="24">
        <f ca="1">(C7+C11)+(C8+C12)*INT(MAX(F21:F3533))</f>
        <v>59467.410207784153</v>
      </c>
      <c r="E15" s="21" t="s">
        <v>39</v>
      </c>
      <c r="F15" s="17">
        <v>1</v>
      </c>
    </row>
    <row r="16" spans="1:6" x14ac:dyDescent="0.2">
      <c r="A16" s="25" t="s">
        <v>5</v>
      </c>
      <c r="B16" s="16"/>
      <c r="C16" s="26">
        <f ca="1">+C8+C12</f>
        <v>1.5109521381554221</v>
      </c>
      <c r="E16" s="21" t="s">
        <v>40</v>
      </c>
      <c r="F16" s="22">
        <f ca="1">NOW()+15018.5+$C$5/24</f>
        <v>60357.66660300926</v>
      </c>
    </row>
    <row r="17" spans="1:17" ht="13.5" thickBot="1" x14ac:dyDescent="0.25">
      <c r="A17" s="21" t="s">
        <v>32</v>
      </c>
      <c r="B17" s="16"/>
      <c r="C17" s="16">
        <f>COUNT(C21:C2191)</f>
        <v>17</v>
      </c>
      <c r="E17" s="21" t="s">
        <v>41</v>
      </c>
      <c r="F17" s="22">
        <f ca="1">ROUND(2*(F16-$C$7)/$C$8,0)/2+F15</f>
        <v>17814</v>
      </c>
    </row>
    <row r="18" spans="1:17" ht="14.25" thickTop="1" thickBot="1" x14ac:dyDescent="0.25">
      <c r="A18" s="25" t="s">
        <v>6</v>
      </c>
      <c r="B18" s="16"/>
      <c r="C18" s="28">
        <f ca="1">+C15</f>
        <v>59467.410207784153</v>
      </c>
      <c r="D18" s="29">
        <f ca="1">+C16</f>
        <v>1.5109521381554221</v>
      </c>
      <c r="E18" s="21" t="s">
        <v>42</v>
      </c>
      <c r="F18" s="20">
        <f ca="1">ROUND(2*(F16-$C$15)/$C$16,0)/2+F15</f>
        <v>590</v>
      </c>
    </row>
    <row r="19" spans="1:17" ht="13.5" thickTop="1" x14ac:dyDescent="0.2">
      <c r="E19" s="21" t="s">
        <v>43</v>
      </c>
      <c r="F19" s="27">
        <f ca="1">+$C$15+$C$16*F18-15018.5-$C$5/24</f>
        <v>45340.767802629191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1">
        <f>+C4</f>
        <v>33442.544999999998</v>
      </c>
      <c r="D21" s="11" t="s">
        <v>15</v>
      </c>
      <c r="E21">
        <f t="shared" ref="E21:E35" si="0">+(C21-C$7)/C$8</f>
        <v>0</v>
      </c>
      <c r="F21">
        <f t="shared" ref="F21:F36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0.22558019516821332</v>
      </c>
      <c r="Q21" s="2">
        <f t="shared" ref="Q21:Q35" si="4">+C21-15018.5</f>
        <v>18424.044999999998</v>
      </c>
    </row>
    <row r="22" spans="1:17" x14ac:dyDescent="0.2">
      <c r="A22" s="9" t="s">
        <v>30</v>
      </c>
      <c r="B22" s="10"/>
      <c r="C22" s="12">
        <v>51465.392</v>
      </c>
      <c r="D22" s="12">
        <v>2E-3</v>
      </c>
      <c r="E22">
        <f t="shared" si="0"/>
        <v>11927.941070189545</v>
      </c>
      <c r="F22">
        <f t="shared" si="1"/>
        <v>11928</v>
      </c>
      <c r="G22">
        <f t="shared" si="2"/>
        <v>-8.9041599996562582E-2</v>
      </c>
      <c r="J22">
        <f>+G22</f>
        <v>-8.9041599996562582E-2</v>
      </c>
      <c r="O22">
        <f t="shared" ca="1" si="3"/>
        <v>-7.3357486956898588E-2</v>
      </c>
      <c r="Q22" s="2">
        <f t="shared" si="4"/>
        <v>36446.892</v>
      </c>
    </row>
    <row r="23" spans="1:17" x14ac:dyDescent="0.2">
      <c r="A23" s="9" t="s">
        <v>31</v>
      </c>
      <c r="B23" s="10"/>
      <c r="C23" s="12">
        <v>52151.378900000003</v>
      </c>
      <c r="D23" s="12">
        <v>2.8E-3</v>
      </c>
      <c r="E23">
        <f t="shared" si="0"/>
        <v>12381.94322190964</v>
      </c>
      <c r="F23">
        <f t="shared" si="1"/>
        <v>12382</v>
      </c>
      <c r="G23">
        <f t="shared" si="2"/>
        <v>-8.579039999312954E-2</v>
      </c>
      <c r="J23">
        <f>+G23</f>
        <v>-8.579039999312954E-2</v>
      </c>
      <c r="O23">
        <f t="shared" ca="1" si="3"/>
        <v>-8.4735564395262197E-2</v>
      </c>
      <c r="Q23" s="2">
        <f t="shared" si="4"/>
        <v>37132.878900000003</v>
      </c>
    </row>
    <row r="24" spans="1:17" x14ac:dyDescent="0.2">
      <c r="A24" s="55" t="s">
        <v>82</v>
      </c>
      <c r="B24" s="57" t="s">
        <v>35</v>
      </c>
      <c r="C24" s="56">
        <v>52213.334000000003</v>
      </c>
      <c r="D24" s="11"/>
      <c r="E24">
        <f t="shared" si="0"/>
        <v>12422.946554057868</v>
      </c>
      <c r="F24">
        <f t="shared" si="1"/>
        <v>12423</v>
      </c>
      <c r="G24">
        <f t="shared" si="2"/>
        <v>-8.075559999269899E-2</v>
      </c>
      <c r="I24">
        <f>+G24</f>
        <v>-8.075559999269899E-2</v>
      </c>
      <c r="O24">
        <f t="shared" ca="1" si="3"/>
        <v>-8.5763100022955785E-2</v>
      </c>
      <c r="Q24" s="2">
        <f t="shared" si="4"/>
        <v>37194.834000000003</v>
      </c>
    </row>
    <row r="25" spans="1:17" x14ac:dyDescent="0.2">
      <c r="A25" s="55" t="s">
        <v>82</v>
      </c>
      <c r="B25" s="57" t="s">
        <v>35</v>
      </c>
      <c r="C25" s="56">
        <v>52216.35</v>
      </c>
      <c r="D25" s="11"/>
      <c r="E25">
        <f t="shared" si="0"/>
        <v>12424.94261329688</v>
      </c>
      <c r="F25">
        <f t="shared" si="1"/>
        <v>12425</v>
      </c>
      <c r="G25">
        <f t="shared" si="2"/>
        <v>-8.6709999995946418E-2</v>
      </c>
      <c r="I25">
        <f>+G25</f>
        <v>-8.6709999995946418E-2</v>
      </c>
      <c r="O25">
        <f t="shared" ca="1" si="3"/>
        <v>-8.5813223712111586E-2</v>
      </c>
      <c r="Q25" s="2">
        <f t="shared" si="4"/>
        <v>37197.85</v>
      </c>
    </row>
    <row r="26" spans="1:17" x14ac:dyDescent="0.2">
      <c r="A26" s="9" t="s">
        <v>31</v>
      </c>
      <c r="B26" s="10"/>
      <c r="C26" s="12">
        <v>52278.299200000001</v>
      </c>
      <c r="D26" s="12">
        <v>2.9999999999999997E-4</v>
      </c>
      <c r="E26">
        <f t="shared" si="0"/>
        <v>12465.942040687314</v>
      </c>
      <c r="F26">
        <f t="shared" si="1"/>
        <v>12466</v>
      </c>
      <c r="G26">
        <f t="shared" si="2"/>
        <v>-8.7575199991988484E-2</v>
      </c>
      <c r="J26">
        <f>+G26</f>
        <v>-8.7575199991988484E-2</v>
      </c>
      <c r="O26">
        <f t="shared" ca="1" si="3"/>
        <v>-8.6840759339805229E-2</v>
      </c>
      <c r="Q26" s="2">
        <f t="shared" si="4"/>
        <v>37259.799200000001</v>
      </c>
    </row>
    <row r="27" spans="1:17" x14ac:dyDescent="0.2">
      <c r="A27" s="9" t="s">
        <v>36</v>
      </c>
      <c r="B27" s="32" t="s">
        <v>35</v>
      </c>
      <c r="C27" s="33">
        <v>53946.399799999999</v>
      </c>
      <c r="D27" s="33">
        <v>5.9999999999999995E-4</v>
      </c>
      <c r="E27">
        <f t="shared" si="0"/>
        <v>13569.929976441737</v>
      </c>
      <c r="F27">
        <f t="shared" si="1"/>
        <v>13570</v>
      </c>
      <c r="G27">
        <f t="shared" si="2"/>
        <v>-0.10580399999889778</v>
      </c>
      <c r="K27">
        <f>+G27</f>
        <v>-0.10580399999889778</v>
      </c>
      <c r="O27">
        <f t="shared" ca="1" si="3"/>
        <v>-0.1145090357537995</v>
      </c>
      <c r="Q27" s="2">
        <f t="shared" si="4"/>
        <v>38927.899799999999</v>
      </c>
    </row>
    <row r="28" spans="1:17" x14ac:dyDescent="0.2">
      <c r="A28" s="13" t="s">
        <v>34</v>
      </c>
      <c r="B28" s="34" t="s">
        <v>35</v>
      </c>
      <c r="C28" s="33">
        <v>54035.544800000003</v>
      </c>
      <c r="D28" s="33">
        <v>2.2000000000000001E-3</v>
      </c>
      <c r="E28">
        <f t="shared" si="0"/>
        <v>13628.928219433097</v>
      </c>
      <c r="F28">
        <f t="shared" si="1"/>
        <v>13629</v>
      </c>
      <c r="G28">
        <f t="shared" si="2"/>
        <v>-0.10845879999396857</v>
      </c>
      <c r="J28">
        <f>+G28</f>
        <v>-0.10845879999396857</v>
      </c>
      <c r="O28">
        <f t="shared" ca="1" si="3"/>
        <v>-0.11598768458389519</v>
      </c>
      <c r="Q28" s="2">
        <f t="shared" si="4"/>
        <v>39017.044800000003</v>
      </c>
    </row>
    <row r="29" spans="1:17" x14ac:dyDescent="0.2">
      <c r="A29" s="55" t="s">
        <v>106</v>
      </c>
      <c r="B29" s="57" t="s">
        <v>35</v>
      </c>
      <c r="C29" s="56">
        <v>54357.372300000003</v>
      </c>
      <c r="D29" s="11"/>
      <c r="E29">
        <f t="shared" si="0"/>
        <v>13841.921175250034</v>
      </c>
      <c r="F29">
        <f t="shared" si="1"/>
        <v>13842</v>
      </c>
      <c r="G29">
        <f t="shared" si="2"/>
        <v>-0.11910239999269834</v>
      </c>
      <c r="K29">
        <f>+G29</f>
        <v>-0.11910239999269834</v>
      </c>
      <c r="O29">
        <f t="shared" ca="1" si="3"/>
        <v>-0.1213258574789865</v>
      </c>
      <c r="Q29" s="2">
        <f t="shared" si="4"/>
        <v>39338.872300000003</v>
      </c>
    </row>
    <row r="30" spans="1:17" x14ac:dyDescent="0.2">
      <c r="A30" s="55" t="s">
        <v>106</v>
      </c>
      <c r="B30" s="57" t="s">
        <v>35</v>
      </c>
      <c r="C30" s="56">
        <v>54363.416499999999</v>
      </c>
      <c r="D30" s="11"/>
      <c r="E30">
        <f t="shared" si="0"/>
        <v>13845.921367972993</v>
      </c>
      <c r="F30">
        <f t="shared" si="1"/>
        <v>13846</v>
      </c>
      <c r="G30">
        <f t="shared" si="2"/>
        <v>-0.1188112000018009</v>
      </c>
      <c r="K30">
        <f>+G30</f>
        <v>-0.1188112000018009</v>
      </c>
      <c r="O30">
        <f t="shared" ca="1" si="3"/>
        <v>-0.12142610485729805</v>
      </c>
      <c r="Q30" s="2">
        <f t="shared" si="4"/>
        <v>39344.916499999999</v>
      </c>
    </row>
    <row r="31" spans="1:17" x14ac:dyDescent="0.2">
      <c r="A31" s="40" t="s">
        <v>48</v>
      </c>
      <c r="B31" s="40"/>
      <c r="C31" s="36">
        <v>55398.410799999998</v>
      </c>
      <c r="D31" s="36">
        <v>1.4E-3</v>
      </c>
      <c r="E31">
        <f t="shared" si="0"/>
        <v>14530.904768119599</v>
      </c>
      <c r="F31">
        <f t="shared" si="1"/>
        <v>14531</v>
      </c>
      <c r="G31">
        <f t="shared" si="2"/>
        <v>-0.14389320000191219</v>
      </c>
      <c r="J31">
        <f>+G31</f>
        <v>-0.14389320000191219</v>
      </c>
      <c r="O31">
        <f t="shared" ca="1" si="3"/>
        <v>-0.13859346839315501</v>
      </c>
      <c r="Q31" s="2">
        <f t="shared" si="4"/>
        <v>40379.910799999998</v>
      </c>
    </row>
    <row r="32" spans="1:17" x14ac:dyDescent="0.2">
      <c r="A32" s="9" t="s">
        <v>45</v>
      </c>
      <c r="B32" s="35" t="s">
        <v>35</v>
      </c>
      <c r="C32" s="9">
        <v>55759.530599999998</v>
      </c>
      <c r="D32" s="9">
        <v>2.8999999999999998E-3</v>
      </c>
      <c r="E32">
        <f t="shared" si="0"/>
        <v>14769.90228575256</v>
      </c>
      <c r="F32">
        <f t="shared" si="1"/>
        <v>14770</v>
      </c>
      <c r="G32">
        <f t="shared" si="2"/>
        <v>-0.14764399999694433</v>
      </c>
      <c r="J32">
        <f>+G32</f>
        <v>-0.14764399999694433</v>
      </c>
      <c r="O32">
        <f t="shared" ca="1" si="3"/>
        <v>-0.14458324924727151</v>
      </c>
      <c r="Q32" s="2">
        <f t="shared" si="4"/>
        <v>40741.030599999998</v>
      </c>
    </row>
    <row r="33" spans="1:17" x14ac:dyDescent="0.2">
      <c r="A33" s="13" t="s">
        <v>46</v>
      </c>
      <c r="B33" s="32" t="s">
        <v>35</v>
      </c>
      <c r="C33" s="33">
        <v>56167.4908</v>
      </c>
      <c r="D33" s="33">
        <v>8.3000000000000001E-3</v>
      </c>
      <c r="E33">
        <f t="shared" si="0"/>
        <v>15039.899874068255</v>
      </c>
      <c r="F33">
        <f t="shared" si="1"/>
        <v>15040</v>
      </c>
      <c r="G33">
        <f t="shared" si="2"/>
        <v>-0.15128799999365583</v>
      </c>
      <c r="J33">
        <f>+G33</f>
        <v>-0.15128799999365583</v>
      </c>
      <c r="O33">
        <f t="shared" ca="1" si="3"/>
        <v>-0.1513499472833027</v>
      </c>
      <c r="Q33" s="2">
        <f t="shared" si="4"/>
        <v>41148.9908</v>
      </c>
    </row>
    <row r="34" spans="1:17" x14ac:dyDescent="0.2">
      <c r="A34" s="38" t="s">
        <v>47</v>
      </c>
      <c r="B34" s="34" t="s">
        <v>35</v>
      </c>
      <c r="C34" s="33">
        <v>56590.559399999998</v>
      </c>
      <c r="D34" s="39">
        <v>2.8999999999999998E-3</v>
      </c>
      <c r="E34">
        <f t="shared" si="0"/>
        <v>15319.896554362304</v>
      </c>
      <c r="F34">
        <f t="shared" si="1"/>
        <v>15320</v>
      </c>
      <c r="G34">
        <f t="shared" si="2"/>
        <v>-0.15630400000372902</v>
      </c>
      <c r="J34">
        <f>+G34</f>
        <v>-0.15630400000372902</v>
      </c>
      <c r="O34">
        <f t="shared" ca="1" si="3"/>
        <v>-0.15836726376511284</v>
      </c>
      <c r="Q34" s="2">
        <f t="shared" si="4"/>
        <v>41572.059399999998</v>
      </c>
    </row>
    <row r="35" spans="1:17" x14ac:dyDescent="0.2">
      <c r="A35" s="37" t="s">
        <v>49</v>
      </c>
      <c r="B35" s="41"/>
      <c r="C35" s="37">
        <v>56924.487300000001</v>
      </c>
      <c r="D35" s="37">
        <v>1.4E-3</v>
      </c>
      <c r="E35">
        <f t="shared" si="0"/>
        <v>15540.897837505427</v>
      </c>
      <c r="F35">
        <f t="shared" si="1"/>
        <v>15541</v>
      </c>
      <c r="G35">
        <f t="shared" si="2"/>
        <v>-0.15436519999639131</v>
      </c>
      <c r="J35">
        <f>+G35</f>
        <v>-0.15436519999639131</v>
      </c>
      <c r="O35">
        <f t="shared" ca="1" si="3"/>
        <v>-0.1639059314168273</v>
      </c>
      <c r="Q35" s="2">
        <f t="shared" si="4"/>
        <v>41905.987300000001</v>
      </c>
    </row>
    <row r="36" spans="1:17" x14ac:dyDescent="0.2">
      <c r="A36" s="58" t="s">
        <v>0</v>
      </c>
      <c r="B36" s="59" t="s">
        <v>35</v>
      </c>
      <c r="C36" s="60">
        <v>58018.405400000003</v>
      </c>
      <c r="D36" s="60">
        <v>2.5999999999999999E-3</v>
      </c>
      <c r="E36">
        <f>+(C36-C$7)/C$8</f>
        <v>16264.878384663916</v>
      </c>
      <c r="F36">
        <f t="shared" si="1"/>
        <v>16265</v>
      </c>
      <c r="G36">
        <f>+C36-(C$7+F36*C$8)</f>
        <v>-0.18375799999193987</v>
      </c>
      <c r="K36">
        <f>+G36</f>
        <v>-0.18375799999193987</v>
      </c>
      <c r="O36">
        <f ca="1">+C$11+C$12*$F36</f>
        <v>-0.18205070689122205</v>
      </c>
      <c r="Q36" s="2">
        <f>+C36-15018.5</f>
        <v>42999.905400000003</v>
      </c>
    </row>
    <row r="37" spans="1:17" x14ac:dyDescent="0.2">
      <c r="A37" s="61" t="s">
        <v>136</v>
      </c>
      <c r="B37" s="62" t="s">
        <v>35</v>
      </c>
      <c r="C37" s="63">
        <v>59467.400900000001</v>
      </c>
      <c r="D37" s="64">
        <v>4.7000000000000002E-3</v>
      </c>
      <c r="E37">
        <f>+(C37-C$7)/C$8</f>
        <v>17223.857448014442</v>
      </c>
      <c r="F37">
        <f t="shared" ref="F37" si="5">ROUND(2*E37,0)/2</f>
        <v>17224</v>
      </c>
      <c r="G37">
        <f>+C37-(C$7+F37*C$8)</f>
        <v>-0.21539279999706196</v>
      </c>
      <c r="K37">
        <f>+G37</f>
        <v>-0.21539279999706196</v>
      </c>
      <c r="O37">
        <f ca="1">+C$11+C$12*$F37</f>
        <v>-0.2060850158414218</v>
      </c>
      <c r="Q37" s="2">
        <f>+C37-15018.5</f>
        <v>44448.900900000001</v>
      </c>
    </row>
    <row r="38" spans="1:17" x14ac:dyDescent="0.2">
      <c r="C38" s="11"/>
      <c r="D38" s="11"/>
    </row>
    <row r="39" spans="1:17" x14ac:dyDescent="0.2">
      <c r="C39" s="11"/>
      <c r="D39" s="11"/>
    </row>
    <row r="40" spans="1:17" x14ac:dyDescent="0.2">
      <c r="C40" s="11"/>
      <c r="D40" s="11"/>
    </row>
    <row r="41" spans="1:17" x14ac:dyDescent="0.2">
      <c r="C41" s="11"/>
      <c r="D41" s="11"/>
    </row>
    <row r="42" spans="1:17" x14ac:dyDescent="0.2">
      <c r="C42" s="11"/>
      <c r="D42" s="11"/>
    </row>
    <row r="43" spans="1:17" x14ac:dyDescent="0.2">
      <c r="C43" s="11"/>
      <c r="D43" s="11"/>
    </row>
    <row r="44" spans="1:17" x14ac:dyDescent="0.2">
      <c r="C44" s="11"/>
      <c r="D44" s="11"/>
    </row>
    <row r="45" spans="1:17" x14ac:dyDescent="0.2">
      <c r="C45" s="11"/>
      <c r="D45" s="11"/>
    </row>
    <row r="46" spans="1:17" x14ac:dyDescent="0.2">
      <c r="C46" s="11"/>
      <c r="D46" s="11"/>
    </row>
    <row r="47" spans="1:17" x14ac:dyDescent="0.2">
      <c r="C47" s="11"/>
      <c r="D47" s="11"/>
    </row>
    <row r="48" spans="1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</sheetData>
  <phoneticPr fontId="7" type="noConversion"/>
  <hyperlinks>
    <hyperlink ref="H64016" r:id="rId1" display="http://vsolj.cetus-net.org/bulletin.html" xr:uid="{00000000-0004-0000-0000-000000000000}"/>
    <hyperlink ref="H64009" r:id="rId2" display="https://www.aavso.org/ejaavso" xr:uid="{00000000-0004-0000-0000-000001000000}"/>
    <hyperlink ref="I64016" r:id="rId3" display="http://vsolj.cetus-net.org/bulletin.html" xr:uid="{00000000-0004-0000-0000-000002000000}"/>
    <hyperlink ref="AQ57667" r:id="rId4" display="http://cdsbib.u-strasbg.fr/cgi-bin/cdsbib?1990RMxAA..21..381G" xr:uid="{00000000-0004-0000-0000-000003000000}"/>
    <hyperlink ref="H64013" r:id="rId5" display="https://www.aavso.org/ejaavso" xr:uid="{00000000-0004-0000-0000-000004000000}"/>
    <hyperlink ref="AP5031" r:id="rId6" display="http://cdsbib.u-strasbg.fr/cgi-bin/cdsbib?1990RMxAA..21..381G" xr:uid="{00000000-0004-0000-0000-000005000000}"/>
    <hyperlink ref="AP5034" r:id="rId7" display="http://cdsbib.u-strasbg.fr/cgi-bin/cdsbib?1990RMxAA..21..381G" xr:uid="{00000000-0004-0000-0000-000006000000}"/>
    <hyperlink ref="AP5032" r:id="rId8" display="http://cdsbib.u-strasbg.fr/cgi-bin/cdsbib?1990RMxAA..21..381G" xr:uid="{00000000-0004-0000-0000-000007000000}"/>
    <hyperlink ref="AP5016" r:id="rId9" display="http://cdsbib.u-strasbg.fr/cgi-bin/cdsbib?1990RMxAA..21..381G" xr:uid="{00000000-0004-0000-0000-000008000000}"/>
    <hyperlink ref="AQ5245" r:id="rId10" display="http://cdsbib.u-strasbg.fr/cgi-bin/cdsbib?1990RMxAA..21..381G" xr:uid="{00000000-0004-0000-0000-000009000000}"/>
    <hyperlink ref="AQ5249" r:id="rId11" display="http://cdsbib.u-strasbg.fr/cgi-bin/cdsbib?1990RMxAA..21..381G" xr:uid="{00000000-0004-0000-0000-00000A000000}"/>
    <hyperlink ref="AQ64929" r:id="rId12" display="http://cdsbib.u-strasbg.fr/cgi-bin/cdsbib?1990RMxAA..21..381G" xr:uid="{00000000-0004-0000-0000-00000B000000}"/>
    <hyperlink ref="I2137" r:id="rId13" display="http://vsolj.cetus-net.org/bulletin.html" xr:uid="{00000000-0004-0000-0000-00000C000000}"/>
    <hyperlink ref="H2137" r:id="rId14" display="http://vsolj.cetus-net.org/bulletin.html" xr:uid="{00000000-0004-0000-0000-00000D000000}"/>
    <hyperlink ref="AQ54" r:id="rId15" display="http://cdsbib.u-strasbg.fr/cgi-bin/cdsbib?1990RMxAA..21..381G" xr:uid="{00000000-0004-0000-0000-00000E000000}"/>
    <hyperlink ref="AQ53" r:id="rId16" display="http://cdsbib.u-strasbg.fr/cgi-bin/cdsbib?1990RMxAA..21..381G" xr:uid="{00000000-0004-0000-0000-00000F000000}"/>
    <hyperlink ref="AP3307" r:id="rId17" display="http://cdsbib.u-strasbg.fr/cgi-bin/cdsbib?1990RMxAA..21..381G" xr:uid="{00000000-0004-0000-0000-000010000000}"/>
    <hyperlink ref="AP3325" r:id="rId18" display="http://cdsbib.u-strasbg.fr/cgi-bin/cdsbib?1990RMxAA..21..381G" xr:uid="{00000000-0004-0000-0000-000011000000}"/>
    <hyperlink ref="AP3326" r:id="rId19" display="http://cdsbib.u-strasbg.fr/cgi-bin/cdsbib?1990RMxAA..21..381G" xr:uid="{00000000-0004-0000-0000-000012000000}"/>
    <hyperlink ref="AP3322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3" workbookViewId="0">
      <selection activeCell="A22" sqref="A22:C25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11" t="str">
        <f t="shared" ref="A11:A25" si="0">P11</f>
        <v> BBS 121 </v>
      </c>
      <c r="B11" s="14" t="str">
        <f t="shared" ref="B11:B25" si="1">IF(H11=INT(H11),"I","II")</f>
        <v>I</v>
      </c>
      <c r="C11" s="11">
        <f t="shared" ref="C11:C25" si="2">1*G11</f>
        <v>51459.345300000001</v>
      </c>
      <c r="D11" s="16" t="str">
        <f t="shared" ref="D11:D25" si="3">VLOOKUP(F11,I$1:J$5,2,FALSE)</f>
        <v>vis</v>
      </c>
      <c r="E11" s="50" t="e">
        <f>VLOOKUP(C11,Active!C$21:E$973,3,FALSE)</f>
        <v>#N/A</v>
      </c>
      <c r="F11" s="14" t="s">
        <v>59</v>
      </c>
      <c r="G11" s="16" t="str">
        <f t="shared" ref="G11:G25" si="4">MID(I11,3,LEN(I11)-3)</f>
        <v>51459.3453</v>
      </c>
      <c r="H11" s="11">
        <f t="shared" ref="H11:H25" si="5">1*K11</f>
        <v>11924</v>
      </c>
      <c r="I11" s="51" t="s">
        <v>61</v>
      </c>
      <c r="J11" s="52" t="s">
        <v>62</v>
      </c>
      <c r="K11" s="51">
        <v>11924</v>
      </c>
      <c r="L11" s="51" t="s">
        <v>63</v>
      </c>
      <c r="M11" s="52" t="s">
        <v>64</v>
      </c>
      <c r="N11" s="52" t="s">
        <v>65</v>
      </c>
      <c r="O11" s="53" t="s">
        <v>66</v>
      </c>
      <c r="P11" s="53" t="s">
        <v>67</v>
      </c>
    </row>
    <row r="12" spans="1:16" ht="12.75" customHeight="1" thickBot="1" x14ac:dyDescent="0.25">
      <c r="A12" s="11" t="str">
        <f t="shared" si="0"/>
        <v>BAVM 133 </v>
      </c>
      <c r="B12" s="14" t="str">
        <f t="shared" si="1"/>
        <v>I</v>
      </c>
      <c r="C12" s="11">
        <f t="shared" si="2"/>
        <v>51465.392</v>
      </c>
      <c r="D12" s="16" t="str">
        <f t="shared" si="3"/>
        <v>vis</v>
      </c>
      <c r="E12" s="50">
        <f>VLOOKUP(C12,Active!C$21:E$973,3,FALSE)</f>
        <v>11927.941070189545</v>
      </c>
      <c r="F12" s="14" t="s">
        <v>59</v>
      </c>
      <c r="G12" s="16" t="str">
        <f t="shared" si="4"/>
        <v>51465.392</v>
      </c>
      <c r="H12" s="11">
        <f t="shared" si="5"/>
        <v>11928</v>
      </c>
      <c r="I12" s="51" t="s">
        <v>68</v>
      </c>
      <c r="J12" s="52" t="s">
        <v>69</v>
      </c>
      <c r="K12" s="51">
        <v>11928</v>
      </c>
      <c r="L12" s="51" t="s">
        <v>70</v>
      </c>
      <c r="M12" s="52" t="s">
        <v>64</v>
      </c>
      <c r="N12" s="52" t="s">
        <v>71</v>
      </c>
      <c r="O12" s="53" t="s">
        <v>72</v>
      </c>
      <c r="P12" s="54" t="s">
        <v>73</v>
      </c>
    </row>
    <row r="13" spans="1:16" ht="12.75" customHeight="1" thickBot="1" x14ac:dyDescent="0.25">
      <c r="A13" s="11" t="str">
        <f t="shared" si="0"/>
        <v>BAVM 152 </v>
      </c>
      <c r="B13" s="14" t="str">
        <f t="shared" si="1"/>
        <v>I</v>
      </c>
      <c r="C13" s="11">
        <f t="shared" si="2"/>
        <v>52151.378900000003</v>
      </c>
      <c r="D13" s="16" t="str">
        <f t="shared" si="3"/>
        <v>vis</v>
      </c>
      <c r="E13" s="50">
        <f>VLOOKUP(C13,Active!C$21:E$973,3,FALSE)</f>
        <v>12381.94322190964</v>
      </c>
      <c r="F13" s="14" t="s">
        <v>59</v>
      </c>
      <c r="G13" s="16" t="str">
        <f t="shared" si="4"/>
        <v>52151.3789</v>
      </c>
      <c r="H13" s="11">
        <f t="shared" si="5"/>
        <v>12382</v>
      </c>
      <c r="I13" s="51" t="s">
        <v>74</v>
      </c>
      <c r="J13" s="52" t="s">
        <v>75</v>
      </c>
      <c r="K13" s="51">
        <v>12382</v>
      </c>
      <c r="L13" s="51" t="s">
        <v>76</v>
      </c>
      <c r="M13" s="52" t="s">
        <v>64</v>
      </c>
      <c r="N13" s="52" t="s">
        <v>71</v>
      </c>
      <c r="O13" s="53" t="s">
        <v>77</v>
      </c>
      <c r="P13" s="54" t="s">
        <v>78</v>
      </c>
    </row>
    <row r="14" spans="1:16" ht="12.75" customHeight="1" thickBot="1" x14ac:dyDescent="0.25">
      <c r="A14" s="11" t="str">
        <f t="shared" si="0"/>
        <v>BAVM 152 </v>
      </c>
      <c r="B14" s="14" t="str">
        <f t="shared" si="1"/>
        <v>I</v>
      </c>
      <c r="C14" s="11">
        <f t="shared" si="2"/>
        <v>52278.299200000001</v>
      </c>
      <c r="D14" s="16" t="str">
        <f t="shared" si="3"/>
        <v>vis</v>
      </c>
      <c r="E14" s="50">
        <f>VLOOKUP(C14,Active!C$21:E$973,3,FALSE)</f>
        <v>12465.942040687314</v>
      </c>
      <c r="F14" s="14" t="s">
        <v>59</v>
      </c>
      <c r="G14" s="16" t="str">
        <f t="shared" si="4"/>
        <v>52278.2992</v>
      </c>
      <c r="H14" s="11">
        <f t="shared" si="5"/>
        <v>12466</v>
      </c>
      <c r="I14" s="51" t="s">
        <v>87</v>
      </c>
      <c r="J14" s="52" t="s">
        <v>88</v>
      </c>
      <c r="K14" s="51">
        <v>12466</v>
      </c>
      <c r="L14" s="51" t="s">
        <v>89</v>
      </c>
      <c r="M14" s="52" t="s">
        <v>64</v>
      </c>
      <c r="N14" s="52" t="s">
        <v>71</v>
      </c>
      <c r="O14" s="53" t="s">
        <v>77</v>
      </c>
      <c r="P14" s="54" t="s">
        <v>78</v>
      </c>
    </row>
    <row r="15" spans="1:16" ht="12.75" customHeight="1" thickBot="1" x14ac:dyDescent="0.25">
      <c r="A15" s="11" t="str">
        <f t="shared" si="0"/>
        <v> BBS 133 (=IBVS 5781) </v>
      </c>
      <c r="B15" s="14" t="str">
        <f t="shared" si="1"/>
        <v>I</v>
      </c>
      <c r="C15" s="11">
        <f t="shared" si="2"/>
        <v>53946.399799999999</v>
      </c>
      <c r="D15" s="16" t="str">
        <f t="shared" si="3"/>
        <v>vis</v>
      </c>
      <c r="E15" s="50">
        <f>VLOOKUP(C15,Active!C$21:E$973,3,FALSE)</f>
        <v>13569.929976441737</v>
      </c>
      <c r="F15" s="14" t="s">
        <v>59</v>
      </c>
      <c r="G15" s="16" t="str">
        <f t="shared" si="4"/>
        <v>53946.3998</v>
      </c>
      <c r="H15" s="11">
        <f t="shared" si="5"/>
        <v>13570</v>
      </c>
      <c r="I15" s="51" t="s">
        <v>90</v>
      </c>
      <c r="J15" s="52" t="s">
        <v>91</v>
      </c>
      <c r="K15" s="51">
        <v>13570</v>
      </c>
      <c r="L15" s="51" t="s">
        <v>92</v>
      </c>
      <c r="M15" s="52" t="s">
        <v>93</v>
      </c>
      <c r="N15" s="52" t="s">
        <v>59</v>
      </c>
      <c r="O15" s="53" t="s">
        <v>94</v>
      </c>
      <c r="P15" s="53" t="s">
        <v>95</v>
      </c>
    </row>
    <row r="16" spans="1:16" ht="12.75" customHeight="1" thickBot="1" x14ac:dyDescent="0.25">
      <c r="A16" s="11" t="str">
        <f t="shared" si="0"/>
        <v>BAVM 183 </v>
      </c>
      <c r="B16" s="14" t="str">
        <f t="shared" si="1"/>
        <v>I</v>
      </c>
      <c r="C16" s="11">
        <f t="shared" si="2"/>
        <v>54035.544800000003</v>
      </c>
      <c r="D16" s="16" t="str">
        <f t="shared" si="3"/>
        <v>vis</v>
      </c>
      <c r="E16" s="50">
        <f>VLOOKUP(C16,Active!C$21:E$973,3,FALSE)</f>
        <v>13628.928219433097</v>
      </c>
      <c r="F16" s="14" t="s">
        <v>59</v>
      </c>
      <c r="G16" s="16" t="str">
        <f t="shared" si="4"/>
        <v>54035.5448</v>
      </c>
      <c r="H16" s="11">
        <f t="shared" si="5"/>
        <v>13629</v>
      </c>
      <c r="I16" s="51" t="s">
        <v>96</v>
      </c>
      <c r="J16" s="52" t="s">
        <v>97</v>
      </c>
      <c r="K16" s="51">
        <v>13629</v>
      </c>
      <c r="L16" s="51" t="s">
        <v>98</v>
      </c>
      <c r="M16" s="52" t="s">
        <v>93</v>
      </c>
      <c r="N16" s="52" t="s">
        <v>99</v>
      </c>
      <c r="O16" s="53" t="s">
        <v>100</v>
      </c>
      <c r="P16" s="54" t="s">
        <v>101</v>
      </c>
    </row>
    <row r="17" spans="1:16" ht="12.75" customHeight="1" thickBot="1" x14ac:dyDescent="0.25">
      <c r="A17" s="11" t="str">
        <f t="shared" si="0"/>
        <v>BAVM 215 </v>
      </c>
      <c r="B17" s="14" t="str">
        <f t="shared" si="1"/>
        <v>I</v>
      </c>
      <c r="C17" s="11">
        <f t="shared" si="2"/>
        <v>55398.410799999998</v>
      </c>
      <c r="D17" s="16" t="str">
        <f t="shared" si="3"/>
        <v>vis</v>
      </c>
      <c r="E17" s="50">
        <f>VLOOKUP(C17,Active!C$21:E$973,3,FALSE)</f>
        <v>14530.904768119599</v>
      </c>
      <c r="F17" s="14" t="s">
        <v>59</v>
      </c>
      <c r="G17" s="16" t="str">
        <f t="shared" si="4"/>
        <v>55398.4108</v>
      </c>
      <c r="H17" s="11">
        <f t="shared" si="5"/>
        <v>14531</v>
      </c>
      <c r="I17" s="51" t="s">
        <v>111</v>
      </c>
      <c r="J17" s="52" t="s">
        <v>112</v>
      </c>
      <c r="K17" s="51" t="s">
        <v>113</v>
      </c>
      <c r="L17" s="51" t="s">
        <v>114</v>
      </c>
      <c r="M17" s="52" t="s">
        <v>93</v>
      </c>
      <c r="N17" s="52" t="s">
        <v>99</v>
      </c>
      <c r="O17" s="53" t="s">
        <v>77</v>
      </c>
      <c r="P17" s="54" t="s">
        <v>115</v>
      </c>
    </row>
    <row r="18" spans="1:16" ht="12.75" customHeight="1" thickBot="1" x14ac:dyDescent="0.25">
      <c r="A18" s="11" t="str">
        <f t="shared" si="0"/>
        <v>BAVM 220 </v>
      </c>
      <c r="B18" s="14" t="str">
        <f t="shared" si="1"/>
        <v>I</v>
      </c>
      <c r="C18" s="11">
        <f t="shared" si="2"/>
        <v>55759.530599999998</v>
      </c>
      <c r="D18" s="16" t="str">
        <f t="shared" si="3"/>
        <v>vis</v>
      </c>
      <c r="E18" s="50">
        <f>VLOOKUP(C18,Active!C$21:E$973,3,FALSE)</f>
        <v>14769.90228575256</v>
      </c>
      <c r="F18" s="14" t="s">
        <v>59</v>
      </c>
      <c r="G18" s="16" t="str">
        <f t="shared" si="4"/>
        <v>55759.5306</v>
      </c>
      <c r="H18" s="11">
        <f t="shared" si="5"/>
        <v>14770</v>
      </c>
      <c r="I18" s="51" t="s">
        <v>116</v>
      </c>
      <c r="J18" s="52" t="s">
        <v>117</v>
      </c>
      <c r="K18" s="51" t="s">
        <v>118</v>
      </c>
      <c r="L18" s="51" t="s">
        <v>119</v>
      </c>
      <c r="M18" s="52" t="s">
        <v>93</v>
      </c>
      <c r="N18" s="52" t="s">
        <v>99</v>
      </c>
      <c r="O18" s="53" t="s">
        <v>77</v>
      </c>
      <c r="P18" s="54" t="s">
        <v>120</v>
      </c>
    </row>
    <row r="19" spans="1:16" ht="12.75" customHeight="1" thickBot="1" x14ac:dyDescent="0.25">
      <c r="A19" s="11" t="str">
        <f t="shared" si="0"/>
        <v>BAVM 231 </v>
      </c>
      <c r="B19" s="14" t="str">
        <f t="shared" si="1"/>
        <v>I</v>
      </c>
      <c r="C19" s="11">
        <f t="shared" si="2"/>
        <v>56167.4908</v>
      </c>
      <c r="D19" s="16" t="str">
        <f t="shared" si="3"/>
        <v>vis</v>
      </c>
      <c r="E19" s="50">
        <f>VLOOKUP(C19,Active!C$21:E$973,3,FALSE)</f>
        <v>15039.899874068255</v>
      </c>
      <c r="F19" s="14" t="s">
        <v>59</v>
      </c>
      <c r="G19" s="16" t="str">
        <f t="shared" si="4"/>
        <v>56167.4908</v>
      </c>
      <c r="H19" s="11">
        <f t="shared" si="5"/>
        <v>15040</v>
      </c>
      <c r="I19" s="51" t="s">
        <v>121</v>
      </c>
      <c r="J19" s="52" t="s">
        <v>122</v>
      </c>
      <c r="K19" s="51" t="s">
        <v>123</v>
      </c>
      <c r="L19" s="51" t="s">
        <v>124</v>
      </c>
      <c r="M19" s="52" t="s">
        <v>93</v>
      </c>
      <c r="N19" s="52" t="s">
        <v>99</v>
      </c>
      <c r="O19" s="53" t="s">
        <v>77</v>
      </c>
      <c r="P19" s="54" t="s">
        <v>125</v>
      </c>
    </row>
    <row r="20" spans="1:16" ht="12.75" customHeight="1" thickBot="1" x14ac:dyDescent="0.25">
      <c r="A20" s="11" t="str">
        <f t="shared" si="0"/>
        <v>BAVM 234 </v>
      </c>
      <c r="B20" s="14" t="str">
        <f t="shared" si="1"/>
        <v>I</v>
      </c>
      <c r="C20" s="11">
        <f t="shared" si="2"/>
        <v>56590.559399999998</v>
      </c>
      <c r="D20" s="16" t="str">
        <f t="shared" si="3"/>
        <v>vis</v>
      </c>
      <c r="E20" s="50">
        <f>VLOOKUP(C20,Active!C$21:E$973,3,FALSE)</f>
        <v>15319.896554362304</v>
      </c>
      <c r="F20" s="14" t="s">
        <v>59</v>
      </c>
      <c r="G20" s="16" t="str">
        <f t="shared" si="4"/>
        <v>56590.5594</v>
      </c>
      <c r="H20" s="11">
        <f t="shared" si="5"/>
        <v>15320</v>
      </c>
      <c r="I20" s="51" t="s">
        <v>126</v>
      </c>
      <c r="J20" s="52" t="s">
        <v>127</v>
      </c>
      <c r="K20" s="51" t="s">
        <v>128</v>
      </c>
      <c r="L20" s="51" t="s">
        <v>129</v>
      </c>
      <c r="M20" s="52" t="s">
        <v>93</v>
      </c>
      <c r="N20" s="52" t="s">
        <v>99</v>
      </c>
      <c r="O20" s="53" t="s">
        <v>77</v>
      </c>
      <c r="P20" s="54" t="s">
        <v>130</v>
      </c>
    </row>
    <row r="21" spans="1:16" ht="12.75" customHeight="1" thickBot="1" x14ac:dyDescent="0.25">
      <c r="A21" s="11" t="str">
        <f t="shared" si="0"/>
        <v>BAVM 239 </v>
      </c>
      <c r="B21" s="14" t="str">
        <f t="shared" si="1"/>
        <v>I</v>
      </c>
      <c r="C21" s="11">
        <f t="shared" si="2"/>
        <v>56924.487300000001</v>
      </c>
      <c r="D21" s="16" t="str">
        <f t="shared" si="3"/>
        <v>vis</v>
      </c>
      <c r="E21" s="50">
        <f>VLOOKUP(C21,Active!C$21:E$973,3,FALSE)</f>
        <v>15540.897837505427</v>
      </c>
      <c r="F21" s="14" t="s">
        <v>59</v>
      </c>
      <c r="G21" s="16" t="str">
        <f t="shared" si="4"/>
        <v>56924.4873</v>
      </c>
      <c r="H21" s="11">
        <f t="shared" si="5"/>
        <v>15541</v>
      </c>
      <c r="I21" s="51" t="s">
        <v>131</v>
      </c>
      <c r="J21" s="52" t="s">
        <v>132</v>
      </c>
      <c r="K21" s="51" t="s">
        <v>133</v>
      </c>
      <c r="L21" s="51" t="s">
        <v>134</v>
      </c>
      <c r="M21" s="52" t="s">
        <v>93</v>
      </c>
      <c r="N21" s="52" t="s">
        <v>99</v>
      </c>
      <c r="O21" s="53" t="s">
        <v>77</v>
      </c>
      <c r="P21" s="54" t="s">
        <v>135</v>
      </c>
    </row>
    <row r="22" spans="1:16" ht="12.75" customHeight="1" thickBot="1" x14ac:dyDescent="0.25">
      <c r="A22" s="11" t="str">
        <f t="shared" si="0"/>
        <v> BBS 127 </v>
      </c>
      <c r="B22" s="14" t="str">
        <f t="shared" si="1"/>
        <v>I</v>
      </c>
      <c r="C22" s="11">
        <f t="shared" si="2"/>
        <v>52213.334000000003</v>
      </c>
      <c r="D22" s="16" t="str">
        <f t="shared" si="3"/>
        <v>vis</v>
      </c>
      <c r="E22" s="50">
        <f>VLOOKUP(C22,Active!C$21:E$973,3,FALSE)</f>
        <v>12422.946554057868</v>
      </c>
      <c r="F22" s="14" t="s">
        <v>59</v>
      </c>
      <c r="G22" s="16" t="str">
        <f t="shared" si="4"/>
        <v>52213.334</v>
      </c>
      <c r="H22" s="11">
        <f t="shared" si="5"/>
        <v>12423</v>
      </c>
      <c r="I22" s="51" t="s">
        <v>79</v>
      </c>
      <c r="J22" s="52" t="s">
        <v>80</v>
      </c>
      <c r="K22" s="51">
        <v>12423</v>
      </c>
      <c r="L22" s="51" t="s">
        <v>81</v>
      </c>
      <c r="M22" s="52" t="s">
        <v>64</v>
      </c>
      <c r="N22" s="52" t="s">
        <v>65</v>
      </c>
      <c r="O22" s="53" t="s">
        <v>66</v>
      </c>
      <c r="P22" s="53" t="s">
        <v>82</v>
      </c>
    </row>
    <row r="23" spans="1:16" ht="12.75" customHeight="1" thickBot="1" x14ac:dyDescent="0.25">
      <c r="A23" s="11" t="str">
        <f t="shared" si="0"/>
        <v> BBS 127 </v>
      </c>
      <c r="B23" s="14" t="str">
        <f t="shared" si="1"/>
        <v>I</v>
      </c>
      <c r="C23" s="11">
        <f t="shared" si="2"/>
        <v>52216.35</v>
      </c>
      <c r="D23" s="16" t="str">
        <f t="shared" si="3"/>
        <v>vis</v>
      </c>
      <c r="E23" s="50">
        <f>VLOOKUP(C23,Active!C$21:E$973,3,FALSE)</f>
        <v>12424.94261329688</v>
      </c>
      <c r="F23" s="14" t="s">
        <v>59</v>
      </c>
      <c r="G23" s="16" t="str">
        <f t="shared" si="4"/>
        <v>52216.3500</v>
      </c>
      <c r="H23" s="11">
        <f t="shared" si="5"/>
        <v>12425</v>
      </c>
      <c r="I23" s="51" t="s">
        <v>83</v>
      </c>
      <c r="J23" s="52" t="s">
        <v>84</v>
      </c>
      <c r="K23" s="51">
        <v>12425</v>
      </c>
      <c r="L23" s="51" t="s">
        <v>85</v>
      </c>
      <c r="M23" s="52" t="s">
        <v>64</v>
      </c>
      <c r="N23" s="52" t="s">
        <v>65</v>
      </c>
      <c r="O23" s="53" t="s">
        <v>86</v>
      </c>
      <c r="P23" s="53" t="s">
        <v>82</v>
      </c>
    </row>
    <row r="24" spans="1:16" ht="12.75" customHeight="1" thickBot="1" x14ac:dyDescent="0.25">
      <c r="A24" s="11" t="str">
        <f t="shared" si="0"/>
        <v>BAVM 193 </v>
      </c>
      <c r="B24" s="14" t="str">
        <f t="shared" si="1"/>
        <v>I</v>
      </c>
      <c r="C24" s="11">
        <f t="shared" si="2"/>
        <v>54357.372300000003</v>
      </c>
      <c r="D24" s="16" t="str">
        <f t="shared" si="3"/>
        <v>vis</v>
      </c>
      <c r="E24" s="50">
        <f>VLOOKUP(C24,Active!C$21:E$973,3,FALSE)</f>
        <v>13841.921175250034</v>
      </c>
      <c r="F24" s="14" t="s">
        <v>59</v>
      </c>
      <c r="G24" s="16" t="str">
        <f t="shared" si="4"/>
        <v>54357.3723</v>
      </c>
      <c r="H24" s="11">
        <f t="shared" si="5"/>
        <v>13842</v>
      </c>
      <c r="I24" s="51" t="s">
        <v>102</v>
      </c>
      <c r="J24" s="52" t="s">
        <v>103</v>
      </c>
      <c r="K24" s="51" t="s">
        <v>104</v>
      </c>
      <c r="L24" s="51" t="s">
        <v>105</v>
      </c>
      <c r="M24" s="52" t="s">
        <v>93</v>
      </c>
      <c r="N24" s="52" t="s">
        <v>99</v>
      </c>
      <c r="O24" s="53" t="s">
        <v>77</v>
      </c>
      <c r="P24" s="54" t="s">
        <v>106</v>
      </c>
    </row>
    <row r="25" spans="1:16" ht="12.75" customHeight="1" thickBot="1" x14ac:dyDescent="0.25">
      <c r="A25" s="11" t="str">
        <f t="shared" si="0"/>
        <v>BAVM 193 </v>
      </c>
      <c r="B25" s="14" t="str">
        <f t="shared" si="1"/>
        <v>I</v>
      </c>
      <c r="C25" s="11">
        <f t="shared" si="2"/>
        <v>54363.416499999999</v>
      </c>
      <c r="D25" s="16" t="str">
        <f t="shared" si="3"/>
        <v>vis</v>
      </c>
      <c r="E25" s="50">
        <f>VLOOKUP(C25,Active!C$21:E$973,3,FALSE)</f>
        <v>13845.921367972993</v>
      </c>
      <c r="F25" s="14" t="s">
        <v>59</v>
      </c>
      <c r="G25" s="16" t="str">
        <f t="shared" si="4"/>
        <v>54363.4165</v>
      </c>
      <c r="H25" s="11">
        <f t="shared" si="5"/>
        <v>13846</v>
      </c>
      <c r="I25" s="51" t="s">
        <v>107</v>
      </c>
      <c r="J25" s="52" t="s">
        <v>108</v>
      </c>
      <c r="K25" s="51" t="s">
        <v>109</v>
      </c>
      <c r="L25" s="51" t="s">
        <v>110</v>
      </c>
      <c r="M25" s="52" t="s">
        <v>93</v>
      </c>
      <c r="N25" s="52" t="s">
        <v>99</v>
      </c>
      <c r="O25" s="53" t="s">
        <v>77</v>
      </c>
      <c r="P25" s="54" t="s">
        <v>106</v>
      </c>
    </row>
    <row r="26" spans="1:16" x14ac:dyDescent="0.2">
      <c r="B26" s="14"/>
      <c r="E26" s="50"/>
      <c r="F26" s="14"/>
    </row>
    <row r="27" spans="1:16" x14ac:dyDescent="0.2">
      <c r="B27" s="14"/>
      <c r="E27" s="50"/>
      <c r="F27" s="14"/>
    </row>
    <row r="28" spans="1:16" x14ac:dyDescent="0.2">
      <c r="B28" s="14"/>
      <c r="E28" s="50"/>
      <c r="F28" s="14"/>
    </row>
    <row r="29" spans="1:16" x14ac:dyDescent="0.2">
      <c r="B29" s="14"/>
      <c r="E29" s="50"/>
      <c r="F29" s="14"/>
    </row>
    <row r="30" spans="1:16" x14ac:dyDescent="0.2">
      <c r="B30" s="14"/>
      <c r="E30" s="50"/>
      <c r="F30" s="14"/>
    </row>
    <row r="31" spans="1:16" x14ac:dyDescent="0.2">
      <c r="B31" s="14"/>
      <c r="E31" s="50"/>
      <c r="F31" s="14"/>
    </row>
    <row r="32" spans="1:16" x14ac:dyDescent="0.2">
      <c r="B32" s="14"/>
      <c r="E32" s="50"/>
      <c r="F32" s="14"/>
    </row>
    <row r="33" spans="2:6" x14ac:dyDescent="0.2">
      <c r="B33" s="14"/>
      <c r="E33" s="50"/>
      <c r="F33" s="14"/>
    </row>
    <row r="34" spans="2:6" x14ac:dyDescent="0.2">
      <c r="B34" s="14"/>
      <c r="E34" s="50"/>
      <c r="F34" s="14"/>
    </row>
    <row r="35" spans="2:6" x14ac:dyDescent="0.2">
      <c r="B35" s="14"/>
      <c r="F35" s="14"/>
    </row>
    <row r="36" spans="2:6" x14ac:dyDescent="0.2">
      <c r="B36" s="14"/>
      <c r="F36" s="14"/>
    </row>
    <row r="37" spans="2:6" x14ac:dyDescent="0.2">
      <c r="B37" s="14"/>
      <c r="F37" s="14"/>
    </row>
    <row r="38" spans="2:6" x14ac:dyDescent="0.2">
      <c r="B38" s="14"/>
      <c r="F38" s="14"/>
    </row>
    <row r="39" spans="2:6" x14ac:dyDescent="0.2">
      <c r="B39" s="14"/>
      <c r="F39" s="14"/>
    </row>
    <row r="40" spans="2:6" x14ac:dyDescent="0.2">
      <c r="B40" s="14"/>
      <c r="F40" s="14"/>
    </row>
    <row r="41" spans="2:6" x14ac:dyDescent="0.2">
      <c r="B41" s="14"/>
      <c r="F41" s="14"/>
    </row>
    <row r="42" spans="2:6" x14ac:dyDescent="0.2">
      <c r="B42" s="14"/>
      <c r="F42" s="14"/>
    </row>
    <row r="43" spans="2:6" x14ac:dyDescent="0.2">
      <c r="B43" s="14"/>
      <c r="F43" s="14"/>
    </row>
    <row r="44" spans="2:6" x14ac:dyDescent="0.2">
      <c r="B44" s="14"/>
      <c r="F44" s="14"/>
    </row>
    <row r="45" spans="2:6" x14ac:dyDescent="0.2">
      <c r="B45" s="14"/>
      <c r="F45" s="14"/>
    </row>
    <row r="46" spans="2:6" x14ac:dyDescent="0.2">
      <c r="B46" s="14"/>
      <c r="F46" s="14"/>
    </row>
    <row r="47" spans="2:6" x14ac:dyDescent="0.2">
      <c r="B47" s="14"/>
      <c r="F47" s="14"/>
    </row>
    <row r="48" spans="2: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</sheetData>
  <phoneticPr fontId="7" type="noConversion"/>
  <hyperlinks>
    <hyperlink ref="P12" r:id="rId1" display="http://www.bav-astro.de/sfs/BAVM_link.php?BAVMnr=133" xr:uid="{00000000-0004-0000-0100-000000000000}"/>
    <hyperlink ref="P13" r:id="rId2" display="http://www.bav-astro.de/sfs/BAVM_link.php?BAVMnr=152" xr:uid="{00000000-0004-0000-0100-000001000000}"/>
    <hyperlink ref="P14" r:id="rId3" display="http://www.bav-astro.de/sfs/BAVM_link.php?BAVMnr=152" xr:uid="{00000000-0004-0000-0100-000002000000}"/>
    <hyperlink ref="P16" r:id="rId4" display="http://www.bav-astro.de/sfs/BAVM_link.php?BAVMnr=183" xr:uid="{00000000-0004-0000-0100-000003000000}"/>
    <hyperlink ref="P24" r:id="rId5" display="http://www.bav-astro.de/sfs/BAVM_link.php?BAVMnr=193" xr:uid="{00000000-0004-0000-0100-000004000000}"/>
    <hyperlink ref="P25" r:id="rId6" display="http://www.bav-astro.de/sfs/BAVM_link.php?BAVMnr=193" xr:uid="{00000000-0004-0000-0100-000005000000}"/>
    <hyperlink ref="P17" r:id="rId7" display="http://www.bav-astro.de/sfs/BAVM_link.php?BAVMnr=215" xr:uid="{00000000-0004-0000-0100-000006000000}"/>
    <hyperlink ref="P18" r:id="rId8" display="http://www.bav-astro.de/sfs/BAVM_link.php?BAVMnr=220" xr:uid="{00000000-0004-0000-0100-000007000000}"/>
    <hyperlink ref="P19" r:id="rId9" display="http://www.bav-astro.de/sfs/BAVM_link.php?BAVMnr=231" xr:uid="{00000000-0004-0000-0100-000008000000}"/>
    <hyperlink ref="P20" r:id="rId10" display="http://www.bav-astro.de/sfs/BAVM_link.php?BAVMnr=234" xr:uid="{00000000-0004-0000-0100-000009000000}"/>
    <hyperlink ref="P21" r:id="rId11" display="http://www.bav-astro.de/sfs/BAVM_link.php?BAVMnr=239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2024-02-17T02:59:54Z</dcterms:modified>
</cp:coreProperties>
</file>