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5F23826-6324-4F48-9536-ADFC50F982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3" i="1" l="1"/>
  <c r="Q24" i="1"/>
  <c r="Q25" i="1"/>
  <c r="Q26" i="1"/>
  <c r="Q28" i="1"/>
  <c r="G15" i="2"/>
  <c r="C15" i="2"/>
  <c r="G14" i="2"/>
  <c r="C14" i="2"/>
  <c r="G13" i="2"/>
  <c r="C13" i="2"/>
  <c r="G20" i="2"/>
  <c r="C20" i="2"/>
  <c r="G12" i="2"/>
  <c r="C12" i="2"/>
  <c r="G19" i="2"/>
  <c r="C19" i="2"/>
  <c r="G18" i="2"/>
  <c r="C18" i="2"/>
  <c r="G17" i="2"/>
  <c r="C17" i="2"/>
  <c r="G16" i="2"/>
  <c r="C16" i="2"/>
  <c r="E16" i="2"/>
  <c r="G11" i="2"/>
  <c r="C11" i="2"/>
  <c r="H15" i="2"/>
  <c r="D15" i="2"/>
  <c r="B15" i="2"/>
  <c r="A15" i="2"/>
  <c r="H14" i="2"/>
  <c r="D14" i="2"/>
  <c r="B14" i="2"/>
  <c r="A14" i="2"/>
  <c r="H13" i="2"/>
  <c r="D13" i="2"/>
  <c r="B13" i="2"/>
  <c r="A13" i="2"/>
  <c r="H20" i="2"/>
  <c r="D20" i="2"/>
  <c r="B20" i="2"/>
  <c r="A20" i="2"/>
  <c r="H12" i="2"/>
  <c r="D12" i="2"/>
  <c r="B12" i="2"/>
  <c r="A12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1" i="2"/>
  <c r="D11" i="2"/>
  <c r="B11" i="2"/>
  <c r="A11" i="2"/>
  <c r="F11" i="1"/>
  <c r="Q31" i="1"/>
  <c r="Q29" i="1"/>
  <c r="Q30" i="1"/>
  <c r="Q27" i="1"/>
  <c r="G11" i="1"/>
  <c r="E14" i="1"/>
  <c r="E15" i="1" s="1"/>
  <c r="C17" i="1"/>
  <c r="Q22" i="1"/>
  <c r="D4" i="1"/>
  <c r="C4" i="1"/>
  <c r="B2" i="1"/>
  <c r="C7" i="1"/>
  <c r="E23" i="1"/>
  <c r="F23" i="1"/>
  <c r="C8" i="1"/>
  <c r="E27" i="1"/>
  <c r="F27" i="1"/>
  <c r="Q21" i="1"/>
  <c r="E13" i="2"/>
  <c r="E17" i="2"/>
  <c r="E19" i="2"/>
  <c r="E12" i="2"/>
  <c r="E31" i="1"/>
  <c r="F31" i="1"/>
  <c r="G31" i="1"/>
  <c r="I31" i="1"/>
  <c r="G28" i="1"/>
  <c r="K28" i="1"/>
  <c r="E25" i="1"/>
  <c r="E28" i="1"/>
  <c r="F28" i="1"/>
  <c r="E30" i="1"/>
  <c r="F30" i="1"/>
  <c r="G30" i="1"/>
  <c r="I30" i="1"/>
  <c r="G26" i="1"/>
  <c r="K26" i="1"/>
  <c r="E24" i="1"/>
  <c r="F24" i="1"/>
  <c r="G24" i="1"/>
  <c r="K24" i="1"/>
  <c r="G29" i="1"/>
  <c r="J29" i="1"/>
  <c r="E22" i="1"/>
  <c r="F22" i="1"/>
  <c r="G22" i="1"/>
  <c r="I22" i="1"/>
  <c r="E26" i="1"/>
  <c r="F26" i="1"/>
  <c r="G23" i="1"/>
  <c r="K23" i="1"/>
  <c r="E29" i="1"/>
  <c r="F29" i="1"/>
  <c r="G27" i="1"/>
  <c r="I27" i="1"/>
  <c r="E21" i="1"/>
  <c r="F21" i="1"/>
  <c r="G21" i="1"/>
  <c r="H21" i="1"/>
  <c r="E20" i="2"/>
  <c r="E11" i="2"/>
  <c r="E15" i="2"/>
  <c r="F25" i="1"/>
  <c r="G25" i="1"/>
  <c r="E18" i="2"/>
  <c r="E14" i="2"/>
  <c r="K25" i="1"/>
  <c r="C11" i="1"/>
  <c r="C12" i="1"/>
  <c r="C16" i="1" l="1"/>
  <c r="D18" i="1" s="1"/>
  <c r="O23" i="1"/>
  <c r="O28" i="1"/>
  <c r="O26" i="1"/>
  <c r="O30" i="1"/>
  <c r="O24" i="1"/>
  <c r="C15" i="1"/>
  <c r="O31" i="1"/>
  <c r="O27" i="1"/>
  <c r="O29" i="1"/>
  <c r="O21" i="1"/>
  <c r="O22" i="1"/>
  <c r="O25" i="1"/>
  <c r="E16" i="1" l="1"/>
  <c r="E17" i="1" s="1"/>
  <c r="C18" i="1"/>
</calcChain>
</file>

<file path=xl/sharedStrings.xml><?xml version="1.0" encoding="utf-8"?>
<sst xmlns="http://schemas.openxmlformats.org/spreadsheetml/2006/main" count="167" uniqueCount="112">
  <si>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</si>
  <si>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</si>
  <si>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</si>
  <si>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</si>
  <si>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</si>
  <si>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</si>
  <si>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</si>
  <si>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</si>
  <si>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</si>
  <si>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</si>
  <si>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</si>
  <si>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</si>
  <si>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</si>
  <si>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</si>
  <si>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</si>
  <si>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</si>
  <si>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</si>
  <si>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</si>
  <si>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</si>
  <si>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</si>
  <si>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</si>
  <si>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</si>
  <si>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</si>
  <si>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</si>
  <si>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</si>
  <si>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</si>
  <si>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</si>
  <si>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</si>
  <si>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</si>
  <si>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</si>
  <si>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</si>
  <si>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</si>
  <si>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</si>
  <si>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</si>
  <si>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</si>
  <si>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</si>
  <si>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</si>
  <si>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</si>
  <si>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>OS Lac / na</t>
  </si>
  <si>
    <t xml:space="preserve">EA        </t>
  </si>
  <si>
    <t>IBVS 5761</t>
  </si>
  <si>
    <t>Add cycle</t>
  </si>
  <si>
    <t>Old Cycle</t>
  </si>
  <si>
    <t>IBVS 5959</t>
  </si>
  <si>
    <t>II</t>
  </si>
  <si>
    <t>OEJV 0160</t>
  </si>
  <si>
    <t>IBVS 6070</t>
  </si>
  <si>
    <t>OEJV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</si>
  <si>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</si>
  <si>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</si>
  <si>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</si>
  <si>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</si>
  <si>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</si>
  <si>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</si>
  <si>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</si>
  <si>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</si>
  <si>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</si>
  <si>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</si>
  <si>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</si>
  <si>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</si>
  <si>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2454035.4630 </t>
  </si>
  <si>
    <t> 26.10.2006 23:06 </t>
  </si>
  <si>
    <t> -0.3857 </t>
  </si>
  <si>
    <t>C </t>
  </si>
  <si>
    <t>-I</t>
  </si>
  <si>
    <t> F.Agerer </t>
  </si>
  <si>
    <t>BAVM 183 </t>
  </si>
  <si>
    <t>2454737.4108 </t>
  </si>
  <si>
    <t> 27.09.2008 21:51 </t>
  </si>
  <si>
    <t>14147</t>
  </si>
  <si>
    <t> -0.3981 </t>
  </si>
  <si>
    <t>BAVM 203 </t>
  </si>
  <si>
    <t>2455033.5039 </t>
  </si>
  <si>
    <t> 21.07.2009 00:05 </t>
  </si>
  <si>
    <t>14352</t>
  </si>
  <si>
    <t> -0.3993 </t>
  </si>
  <si>
    <t>BAVM 212 </t>
  </si>
  <si>
    <t>2455049.3905 </t>
  </si>
  <si>
    <t> 05.08.2009 21:22 </t>
  </si>
  <si>
    <t>14363</t>
  </si>
  <si>
    <t> -0.4007 </t>
  </si>
  <si>
    <t>2455075.3886 </t>
  </si>
  <si>
    <t> 31.08.2009 21:19 </t>
  </si>
  <si>
    <t>14381</t>
  </si>
  <si>
    <t> -0.4011 </t>
  </si>
  <si>
    <t>2455358.4804 </t>
  </si>
  <si>
    <t> 10.06.2010 23:31 </t>
  </si>
  <si>
    <t>14577</t>
  </si>
  <si>
    <t> -0.4043 </t>
  </si>
  <si>
    <t>BAVM 214 </t>
  </si>
  <si>
    <t>2455849.5567 </t>
  </si>
  <si>
    <t> 15.10.2011 01:21 </t>
  </si>
  <si>
    <t>14917</t>
  </si>
  <si>
    <t> -0.4112 </t>
  </si>
  <si>
    <t>BAVM 225 </t>
  </si>
  <si>
    <t>2456180.30963 </t>
  </si>
  <si>
    <t> 09.09.2012 19:25 </t>
  </si>
  <si>
    <t>15146</t>
  </si>
  <si>
    <t> -0.41728 </t>
  </si>
  <si>
    <t> J.Trnka </t>
  </si>
  <si>
    <t>OEJV 0160 </t>
  </si>
  <si>
    <t>2456187.5344 </t>
  </si>
  <si>
    <t> 17.09.2012 00:49 </t>
  </si>
  <si>
    <t>15151</t>
  </si>
  <si>
    <t> -0.4143 </t>
  </si>
  <si>
    <t>BAVM 231 </t>
  </si>
  <si>
    <t>2456541.3984 </t>
  </si>
  <si>
    <t> 05.09.2013 21:33 </t>
  </si>
  <si>
    <t>15396</t>
  </si>
  <si>
    <t> -0.4191 </t>
  </si>
  <si>
    <t>BAVM 234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</si>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</sst>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OS Lac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D0-49BA-A4B5-D486E596D8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-5.4829999862704426E-4</c:v>
                </c:pt>
                <c:pt idx="6">
                  <c:v>6.8160999944666401E-3</c:v>
                </c:pt>
                <c:pt idx="9">
                  <c:v>1.3042699996731244E-2</c:v>
                </c:pt>
                <c:pt idx="10">
                  <c:v>1.5188199991825968E-2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D0-49BA-A4B5-D486E596D8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8">
                  <c:v>9.9431999988155439E-3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D0-49BA-A4B5-D486E596D8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">
                  <c:v>8.7909999274415895E-4</c:v>
                </c:pt>
                <c:pt idx="3">
                  <c:v>5.488599999807775E-3</c:v>
                </c:pt>
                <c:pt idx="4">
                  <c:v>4.4134999989182688E-3</c:v>
                </c:pt>
                <c:pt idx="5">
                  <c:v>4.4996999931754544E-3</c:v>
                </c:pt>
                <c:pt idx="7">
                  <c:v>9.5221000010496937E-3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D0-49BA-A4B5-D486E596D8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D0-49BA-A4B5-D486E596D8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D0-49BA-A4B5-D486E596D8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  <c:pt idx="6">
                    <c:v>4.4999999999999997E-3</c:v>
                  </c:pt>
                  <c:pt idx="8">
                    <c:v>2.0000000000000001E-4</c:v>
                  </c:pt>
                  <c:pt idx="9">
                    <c:v>4.7000000000000002E-3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D0-49BA-A4B5-D486E596D8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1063</c:v>
                </c:pt>
                <c:pt idx="2">
                  <c:v>1549</c:v>
                </c:pt>
                <c:pt idx="3">
                  <c:v>1754</c:v>
                </c:pt>
                <c:pt idx="4">
                  <c:v>1765</c:v>
                </c:pt>
                <c:pt idx="5">
                  <c:v>1783</c:v>
                </c:pt>
                <c:pt idx="6">
                  <c:v>1979</c:v>
                </c:pt>
                <c:pt idx="7">
                  <c:v>2319</c:v>
                </c:pt>
                <c:pt idx="8">
                  <c:v>2548</c:v>
                </c:pt>
                <c:pt idx="9">
                  <c:v>2553</c:v>
                </c:pt>
                <c:pt idx="10">
                  <c:v>2798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-4.304388239496899E-3</c:v>
                </c:pt>
                <c:pt idx="1">
                  <c:v>1.8583356604278244E-3</c:v>
                </c:pt>
                <c:pt idx="2">
                  <c:v>4.675912156536401E-3</c:v>
                </c:pt>
                <c:pt idx="3">
                  <c:v>5.8643960695040093E-3</c:v>
                </c:pt>
                <c:pt idx="4">
                  <c:v>5.9281683770290999E-3</c:v>
                </c:pt>
                <c:pt idx="5">
                  <c:v>6.0325230620701595E-3</c:v>
                </c:pt>
                <c:pt idx="6">
                  <c:v>7.1688296325172381E-3</c:v>
                </c:pt>
                <c:pt idx="7">
                  <c:v>9.1399736832927861E-3</c:v>
                </c:pt>
                <c:pt idx="8">
                  <c:v>1.0467597176315138E-2</c:v>
                </c:pt>
                <c:pt idx="9">
                  <c:v>1.0496584588826545E-2</c:v>
                </c:pt>
                <c:pt idx="10">
                  <c:v>1.1916967801885394E-2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D0-49BA-A4B5-D486E596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623256"/>
        <c:axId val="1"/>
      </c:scatterChart>
      <c:valAx>
        <c:axId val="845623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623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0</xdr:rowOff>
    </xdr:from>
    <xdr:to>
      <xdr:col>16</xdr:col>
      <xdr:colOff>533400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72FA53-F90F-6EA5-189A-AA2B03EC4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sfs/BAVM_link.php?BAVMnr=183" TargetMode="External"/><Relationship Id="rId6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12" TargetMode="External"/><Relationship Id="rId9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38</v>
      </c>
      <c r="F1" s="3">
        <v>52500.136400000003</v>
      </c>
      <c r="G1" s="3">
        <v>1.4443341000000001</v>
      </c>
      <c r="H1" s="3" t="s">
        <v>39</v>
      </c>
    </row>
    <row r="2" spans="1:8" x14ac:dyDescent="0.2">
      <c r="A2" t="s">
        <v>22</v>
      </c>
      <c r="B2" t="str">
        <f>H1</f>
        <v xml:space="preserve">EA        </v>
      </c>
      <c r="C2" s="3"/>
      <c r="D2" s="3"/>
    </row>
    <row r="3" spans="1:8" ht="13.5" thickBot="1" x14ac:dyDescent="0.25"/>
    <row r="4" spans="1:8" ht="14.25" thickTop="1" thickBot="1" x14ac:dyDescent="0.25">
      <c r="A4" s="5" t="s">
        <v>37</v>
      </c>
      <c r="C4" s="8">
        <f>F1</f>
        <v>52500.136400000003</v>
      </c>
      <c r="D4" s="9">
        <f>G1</f>
        <v>1.4443341000000001</v>
      </c>
    </row>
    <row r="5" spans="1:8" x14ac:dyDescent="0.2">
      <c r="C5" s="30" t="s">
        <v>35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52500.136400000003</v>
      </c>
    </row>
    <row r="8" spans="1:8" x14ac:dyDescent="0.2">
      <c r="A8" t="s">
        <v>2</v>
      </c>
      <c r="C8">
        <f>D4</f>
        <v>1.4443341000000001</v>
      </c>
      <c r="D8" s="29"/>
    </row>
    <row r="9" spans="1:8" x14ac:dyDescent="0.2">
      <c r="A9" s="11" t="s">
        <v>27</v>
      </c>
      <c r="B9" s="12"/>
      <c r="C9" s="13">
        <v>-9.5</v>
      </c>
      <c r="D9" s="12" t="s">
        <v>28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INTERCEPT(INDIRECT($G$11):G992,INDIRECT($F$11):F992)</f>
        <v>-4.304388239496899E-3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SLOPE(INDIRECT($G$11):G992,INDIRECT($F$11):F992)</f>
        <v>5.7974825022810195E-6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16" t="s">
        <v>41</v>
      </c>
      <c r="E13" s="13">
        <v>1</v>
      </c>
    </row>
    <row r="14" spans="1:8" x14ac:dyDescent="0.2">
      <c r="A14" s="12"/>
      <c r="B14" s="12"/>
      <c r="C14" s="12"/>
      <c r="D14" s="16" t="s">
        <v>29</v>
      </c>
      <c r="E14" s="17">
        <f ca="1">NOW()+15018.5+$C$9/24</f>
        <v>60357.668400115741</v>
      </c>
    </row>
    <row r="15" spans="1:8" x14ac:dyDescent="0.2">
      <c r="A15" s="14" t="s">
        <v>16</v>
      </c>
      <c r="B15" s="12"/>
      <c r="C15" s="15">
        <f ca="1">(C7+C11)+(C8+C12)*INT(MAX(F21:F3533))</f>
        <v>56541.395128767806</v>
      </c>
      <c r="D15" s="16" t="s">
        <v>42</v>
      </c>
      <c r="E15" s="17">
        <f ca="1">ROUND(2*(E14-$C$7)/$C$8,0)/2+E13</f>
        <v>5441</v>
      </c>
    </row>
    <row r="16" spans="1:8" x14ac:dyDescent="0.2">
      <c r="A16" s="18" t="s">
        <v>3</v>
      </c>
      <c r="B16" s="12"/>
      <c r="C16" s="19">
        <f ca="1">+C8+C12</f>
        <v>1.4443398974825024</v>
      </c>
      <c r="D16" s="16" t="s">
        <v>30</v>
      </c>
      <c r="E16" s="26">
        <f ca="1">ROUND(2*(E14-$C$15)/$C$16,0)/2+E13</f>
        <v>2643</v>
      </c>
    </row>
    <row r="17" spans="1:17" ht="13.5" thickBot="1" x14ac:dyDescent="0.25">
      <c r="A17" s="16" t="s">
        <v>26</v>
      </c>
      <c r="B17" s="12"/>
      <c r="C17" s="12">
        <f>COUNT(C21:C2191)</f>
        <v>11</v>
      </c>
      <c r="D17" s="16" t="s">
        <v>31</v>
      </c>
      <c r="E17" s="20">
        <f ca="1">+$C$15+$C$16*E16-15018.5-$C$9/24</f>
        <v>45340.681311147397</v>
      </c>
    </row>
    <row r="18" spans="1:17" ht="14.25" thickTop="1" thickBot="1" x14ac:dyDescent="0.25">
      <c r="A18" s="18" t="s">
        <v>4</v>
      </c>
      <c r="B18" s="12"/>
      <c r="C18" s="21">
        <f ca="1">+C15</f>
        <v>56541.395128767806</v>
      </c>
      <c r="D18" s="22">
        <f ca="1">+C16</f>
        <v>1.4443398974825024</v>
      </c>
      <c r="E18" s="23" t="s">
        <v>32</v>
      </c>
    </row>
    <row r="19" spans="1:17" ht="13.5" thickTop="1" x14ac:dyDescent="0.2">
      <c r="A19" s="27" t="s">
        <v>33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36</v>
      </c>
      <c r="I20" s="7" t="s">
        <v>25</v>
      </c>
      <c r="J20" s="7" t="s">
        <v>47</v>
      </c>
      <c r="K20" s="7" t="s">
        <v>111</v>
      </c>
      <c r="L20" s="7" t="s">
        <v>51</v>
      </c>
      <c r="M20" s="7" t="s">
        <v>23</v>
      </c>
      <c r="N20" s="7" t="s">
        <v>24</v>
      </c>
      <c r="O20" s="7" t="s">
        <v>21</v>
      </c>
      <c r="P20" s="6" t="s">
        <v>20</v>
      </c>
      <c r="Q20" s="4" t="s">
        <v>13</v>
      </c>
    </row>
    <row r="21" spans="1:17" x14ac:dyDescent="0.2">
      <c r="A21" s="32" t="s">
        <v>36</v>
      </c>
      <c r="B21" s="31" t="s">
        <v>34</v>
      </c>
      <c r="C21" s="32">
        <v>52500.136400000003</v>
      </c>
      <c r="D21" s="33"/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31" ca="1" si="3">+C$11+C$12*$F21</f>
        <v>-4.304388239496899E-3</v>
      </c>
      <c r="Q21" s="2">
        <f t="shared" ref="Q21:Q31" si="4">+C21-15018.5</f>
        <v>37481.636400000003</v>
      </c>
    </row>
    <row r="22" spans="1:17" x14ac:dyDescent="0.2">
      <c r="A22" s="32" t="s">
        <v>40</v>
      </c>
      <c r="B22" s="34" t="s">
        <v>34</v>
      </c>
      <c r="C22" s="32">
        <v>54035.463000000003</v>
      </c>
      <c r="D22" s="32">
        <v>8.0000000000000004E-4</v>
      </c>
      <c r="E22">
        <f t="shared" si="0"/>
        <v>1062.9996203786923</v>
      </c>
      <c r="F22">
        <f t="shared" si="1"/>
        <v>1063</v>
      </c>
      <c r="G22">
        <f t="shared" si="2"/>
        <v>-5.4829999862704426E-4</v>
      </c>
      <c r="I22">
        <f>+G22</f>
        <v>-5.4829999862704426E-4</v>
      </c>
      <c r="O22">
        <f t="shared" ca="1" si="3"/>
        <v>1.8583356604278244E-3</v>
      </c>
      <c r="Q22" s="2">
        <f t="shared" si="4"/>
        <v>39016.963000000003</v>
      </c>
    </row>
    <row r="23" spans="1:17" x14ac:dyDescent="0.2">
      <c r="A23" s="57" t="s">
        <v>71</v>
      </c>
      <c r="B23" s="59" t="s">
        <v>34</v>
      </c>
      <c r="C23" s="58">
        <v>54737.410799999998</v>
      </c>
      <c r="D23" s="10"/>
      <c r="E23">
        <f t="shared" si="0"/>
        <v>1549.000608654185</v>
      </c>
      <c r="F23">
        <f t="shared" si="1"/>
        <v>1549</v>
      </c>
      <c r="G23">
        <f t="shared" si="2"/>
        <v>8.7909999274415895E-4</v>
      </c>
      <c r="K23">
        <f>+G23</f>
        <v>8.7909999274415895E-4</v>
      </c>
      <c r="O23">
        <f t="shared" ca="1" si="3"/>
        <v>4.675912156536401E-3</v>
      </c>
      <c r="Q23" s="2">
        <f t="shared" si="4"/>
        <v>39718.910799999998</v>
      </c>
    </row>
    <row r="24" spans="1:17" x14ac:dyDescent="0.2">
      <c r="A24" s="57" t="s">
        <v>76</v>
      </c>
      <c r="B24" s="59" t="s">
        <v>34</v>
      </c>
      <c r="C24" s="58">
        <v>55033.503900000003</v>
      </c>
      <c r="D24" s="10"/>
      <c r="E24">
        <f t="shared" si="0"/>
        <v>1754.0038000902978</v>
      </c>
      <c r="F24">
        <f t="shared" si="1"/>
        <v>1754</v>
      </c>
      <c r="G24">
        <f t="shared" si="2"/>
        <v>5.488599999807775E-3</v>
      </c>
      <c r="K24">
        <f>+G24</f>
        <v>5.488599999807775E-3</v>
      </c>
      <c r="O24">
        <f t="shared" ca="1" si="3"/>
        <v>5.8643960695040093E-3</v>
      </c>
      <c r="Q24" s="2">
        <f t="shared" si="4"/>
        <v>40015.003900000003</v>
      </c>
    </row>
    <row r="25" spans="1:17" x14ac:dyDescent="0.2">
      <c r="A25" s="57" t="s">
        <v>76</v>
      </c>
      <c r="B25" s="59" t="s">
        <v>34</v>
      </c>
      <c r="C25" s="58">
        <v>55049.390500000001</v>
      </c>
      <c r="D25" s="10"/>
      <c r="E25">
        <f t="shared" si="0"/>
        <v>1765.0030557334333</v>
      </c>
      <c r="F25">
        <f t="shared" si="1"/>
        <v>1765</v>
      </c>
      <c r="G25">
        <f t="shared" si="2"/>
        <v>4.4134999989182688E-3</v>
      </c>
      <c r="K25">
        <f>+G25</f>
        <v>4.4134999989182688E-3</v>
      </c>
      <c r="O25">
        <f t="shared" ca="1" si="3"/>
        <v>5.9281683770290999E-3</v>
      </c>
      <c r="Q25" s="2">
        <f t="shared" si="4"/>
        <v>40030.890500000001</v>
      </c>
    </row>
    <row r="26" spans="1:17" x14ac:dyDescent="0.2">
      <c r="A26" s="57" t="s">
        <v>76</v>
      </c>
      <c r="B26" s="59" t="s">
        <v>34</v>
      </c>
      <c r="C26" s="58">
        <v>55075.388599999998</v>
      </c>
      <c r="D26" s="10"/>
      <c r="E26">
        <f t="shared" si="0"/>
        <v>1783.0031154149135</v>
      </c>
      <c r="F26">
        <f t="shared" si="1"/>
        <v>1783</v>
      </c>
      <c r="G26">
        <f t="shared" si="2"/>
        <v>4.4996999931754544E-3</v>
      </c>
      <c r="K26">
        <f>+G26</f>
        <v>4.4996999931754544E-3</v>
      </c>
      <c r="O26">
        <f t="shared" ca="1" si="3"/>
        <v>6.0325230620701595E-3</v>
      </c>
      <c r="Q26" s="2">
        <f t="shared" si="4"/>
        <v>40056.888599999998</v>
      </c>
    </row>
    <row r="27" spans="1:17" x14ac:dyDescent="0.2">
      <c r="A27" s="35" t="s">
        <v>43</v>
      </c>
      <c r="B27" s="36" t="s">
        <v>44</v>
      </c>
      <c r="C27" s="35">
        <v>55358.4804</v>
      </c>
      <c r="D27" s="35">
        <v>4.4999999999999997E-3</v>
      </c>
      <c r="E27">
        <f t="shared" si="0"/>
        <v>1979.0047191989702</v>
      </c>
      <c r="F27">
        <f t="shared" si="1"/>
        <v>1979</v>
      </c>
      <c r="G27">
        <f t="shared" si="2"/>
        <v>6.8160999944666401E-3</v>
      </c>
      <c r="I27">
        <f>+G27</f>
        <v>6.8160999944666401E-3</v>
      </c>
      <c r="O27">
        <f t="shared" ca="1" si="3"/>
        <v>7.1688296325172381E-3</v>
      </c>
      <c r="Q27" s="2">
        <f t="shared" si="4"/>
        <v>40339.9804</v>
      </c>
    </row>
    <row r="28" spans="1:17" x14ac:dyDescent="0.2">
      <c r="A28" s="57" t="s">
        <v>94</v>
      </c>
      <c r="B28" s="59" t="s">
        <v>34</v>
      </c>
      <c r="C28" s="58">
        <v>55849.556700000001</v>
      </c>
      <c r="D28" s="10"/>
      <c r="E28">
        <f t="shared" si="0"/>
        <v>2319.0065927267092</v>
      </c>
      <c r="F28">
        <f t="shared" si="1"/>
        <v>2319</v>
      </c>
      <c r="G28">
        <f t="shared" si="2"/>
        <v>9.5221000010496937E-3</v>
      </c>
      <c r="K28">
        <f>+G28</f>
        <v>9.5221000010496937E-3</v>
      </c>
      <c r="O28">
        <f t="shared" ca="1" si="3"/>
        <v>9.1399736832927861E-3</v>
      </c>
      <c r="Q28" s="2">
        <f t="shared" si="4"/>
        <v>40831.056700000001</v>
      </c>
    </row>
    <row r="29" spans="1:17" x14ac:dyDescent="0.2">
      <c r="A29" s="37" t="s">
        <v>45</v>
      </c>
      <c r="B29" s="38" t="s">
        <v>34</v>
      </c>
      <c r="C29" s="39">
        <v>56180.309630000003</v>
      </c>
      <c r="D29" s="39">
        <v>2.0000000000000001E-4</v>
      </c>
      <c r="E29">
        <f t="shared" si="0"/>
        <v>2548.0068842797523</v>
      </c>
      <c r="F29">
        <f t="shared" si="1"/>
        <v>2548</v>
      </c>
      <c r="G29">
        <f t="shared" si="2"/>
        <v>9.9431999988155439E-3</v>
      </c>
      <c r="J29">
        <f>+G29</f>
        <v>9.9431999988155439E-3</v>
      </c>
      <c r="O29">
        <f t="shared" ca="1" si="3"/>
        <v>1.0467597176315138E-2</v>
      </c>
      <c r="Q29" s="2">
        <f t="shared" si="4"/>
        <v>41161.809630000003</v>
      </c>
    </row>
    <row r="30" spans="1:17" x14ac:dyDescent="0.2">
      <c r="A30" s="37" t="s">
        <v>46</v>
      </c>
      <c r="B30" s="38" t="s">
        <v>44</v>
      </c>
      <c r="C30" s="39">
        <v>56187.534399999997</v>
      </c>
      <c r="D30" s="39">
        <v>4.7000000000000002E-3</v>
      </c>
      <c r="E30">
        <f t="shared" si="0"/>
        <v>2553.0090302513759</v>
      </c>
      <c r="F30">
        <f t="shared" si="1"/>
        <v>2553</v>
      </c>
      <c r="G30">
        <f t="shared" si="2"/>
        <v>1.3042699996731244E-2</v>
      </c>
      <c r="I30">
        <f>+G30</f>
        <v>1.3042699996731244E-2</v>
      </c>
      <c r="O30">
        <f t="shared" ca="1" si="3"/>
        <v>1.0496584588826545E-2</v>
      </c>
      <c r="Q30" s="2">
        <f t="shared" si="4"/>
        <v>41169.034399999997</v>
      </c>
    </row>
    <row r="31" spans="1:17" x14ac:dyDescent="0.2">
      <c r="A31" s="40" t="s">
        <v>48</v>
      </c>
      <c r="B31" s="41" t="s">
        <v>34</v>
      </c>
      <c r="C31" s="42">
        <v>56541.398399999998</v>
      </c>
      <c r="D31" s="43">
        <v>2.5999999999999999E-3</v>
      </c>
      <c r="E31">
        <f t="shared" si="0"/>
        <v>2798.0105157110083</v>
      </c>
      <c r="F31">
        <f t="shared" si="1"/>
        <v>2798</v>
      </c>
      <c r="G31">
        <f t="shared" si="2"/>
        <v>1.5188199991825968E-2</v>
      </c>
      <c r="I31">
        <f>+G31</f>
        <v>1.5188199991825968E-2</v>
      </c>
      <c r="O31">
        <f t="shared" ca="1" si="3"/>
        <v>1.1916967801885394E-2</v>
      </c>
      <c r="Q31" s="2">
        <f t="shared" si="4"/>
        <v>41522.898399999998</v>
      </c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workbookViewId="0">
      <selection activeCell="A16" sqref="A16:C2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4" t="s">
        <v>49</v>
      </c>
      <c r="I1" s="45" t="s">
        <v>50</v>
      </c>
      <c r="J1" s="46" t="s">
        <v>51</v>
      </c>
    </row>
    <row r="2" spans="1:16" x14ac:dyDescent="0.2">
      <c r="I2" s="47" t="s">
        <v>52</v>
      </c>
      <c r="J2" s="48" t="s">
        <v>53</v>
      </c>
    </row>
    <row r="3" spans="1:16" x14ac:dyDescent="0.2">
      <c r="A3" s="49" t="s">
        <v>54</v>
      </c>
      <c r="I3" s="47" t="s">
        <v>55</v>
      </c>
      <c r="J3" s="48" t="s">
        <v>56</v>
      </c>
    </row>
    <row r="4" spans="1:16" x14ac:dyDescent="0.2">
      <c r="I4" s="47" t="s">
        <v>57</v>
      </c>
      <c r="J4" s="48" t="s">
        <v>56</v>
      </c>
    </row>
    <row r="5" spans="1:16" ht="13.5" thickBot="1" x14ac:dyDescent="0.25">
      <c r="I5" s="50" t="s">
        <v>58</v>
      </c>
      <c r="J5" s="51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0" si="0">P11</f>
        <v>BAVM 183 </v>
      </c>
      <c r="B11" s="3" t="str">
        <f t="shared" ref="B11:B20" si="1">IF(H11=INT(H11),"I","II")</f>
        <v>I</v>
      </c>
      <c r="C11" s="10">
        <f t="shared" ref="C11:C20" si="2">1*G11</f>
        <v>54035.463000000003</v>
      </c>
      <c r="D11" s="12" t="str">
        <f t="shared" ref="D11:D20" si="3">VLOOKUP(F11,I$1:J$5,2,FALSE)</f>
        <v>vis</v>
      </c>
      <c r="E11" s="52">
        <f>VLOOKUP(C11,Active!C$21:E$973,3,FALSE)</f>
        <v>1062.9996203786923</v>
      </c>
      <c r="F11" s="3" t="s">
        <v>58</v>
      </c>
      <c r="G11" s="12" t="str">
        <f t="shared" ref="G11:G20" si="4">MID(I11,3,LEN(I11)-3)</f>
        <v>54035.4630</v>
      </c>
      <c r="H11" s="10">
        <f t="shared" ref="H11:H20" si="5">1*K11</f>
        <v>13661</v>
      </c>
      <c r="I11" s="53" t="s">
        <v>60</v>
      </c>
      <c r="J11" s="54" t="s">
        <v>61</v>
      </c>
      <c r="K11" s="53">
        <v>13661</v>
      </c>
      <c r="L11" s="53" t="s">
        <v>62</v>
      </c>
      <c r="M11" s="54" t="s">
        <v>63</v>
      </c>
      <c r="N11" s="54" t="s">
        <v>64</v>
      </c>
      <c r="O11" s="55" t="s">
        <v>65</v>
      </c>
      <c r="P11" s="56" t="s">
        <v>66</v>
      </c>
    </row>
    <row r="12" spans="1:16" ht="12.75" customHeight="1" thickBot="1" x14ac:dyDescent="0.25">
      <c r="A12" s="10" t="str">
        <f t="shared" si="0"/>
        <v>BAVM 214 </v>
      </c>
      <c r="B12" s="3" t="str">
        <f t="shared" si="1"/>
        <v>I</v>
      </c>
      <c r="C12" s="10">
        <f t="shared" si="2"/>
        <v>55358.4804</v>
      </c>
      <c r="D12" s="12" t="str">
        <f t="shared" si="3"/>
        <v>vis</v>
      </c>
      <c r="E12" s="52">
        <f>VLOOKUP(C12,Active!C$21:E$973,3,FALSE)</f>
        <v>1979.0047191989702</v>
      </c>
      <c r="F12" s="3" t="s">
        <v>58</v>
      </c>
      <c r="G12" s="12" t="str">
        <f t="shared" si="4"/>
        <v>55358.4804</v>
      </c>
      <c r="H12" s="10">
        <f t="shared" si="5"/>
        <v>14577</v>
      </c>
      <c r="I12" s="53" t="s">
        <v>85</v>
      </c>
      <c r="J12" s="54" t="s">
        <v>86</v>
      </c>
      <c r="K12" s="53" t="s">
        <v>87</v>
      </c>
      <c r="L12" s="53" t="s">
        <v>88</v>
      </c>
      <c r="M12" s="54" t="s">
        <v>63</v>
      </c>
      <c r="N12" s="54" t="s">
        <v>64</v>
      </c>
      <c r="O12" s="55" t="s">
        <v>65</v>
      </c>
      <c r="P12" s="56" t="s">
        <v>89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</v>
      </c>
      <c r="C13" s="10">
        <f t="shared" si="2"/>
        <v>56180.309630000003</v>
      </c>
      <c r="D13" s="12" t="str">
        <f t="shared" si="3"/>
        <v>vis</v>
      </c>
      <c r="E13" s="52">
        <f>VLOOKUP(C13,Active!C$21:E$973,3,FALSE)</f>
        <v>2548.0068842797523</v>
      </c>
      <c r="F13" s="3" t="s">
        <v>58</v>
      </c>
      <c r="G13" s="12" t="str">
        <f t="shared" si="4"/>
        <v>56180.30963</v>
      </c>
      <c r="H13" s="10">
        <f t="shared" si="5"/>
        <v>15146</v>
      </c>
      <c r="I13" s="53" t="s">
        <v>95</v>
      </c>
      <c r="J13" s="54" t="s">
        <v>96</v>
      </c>
      <c r="K13" s="53" t="s">
        <v>97</v>
      </c>
      <c r="L13" s="53" t="s">
        <v>98</v>
      </c>
      <c r="M13" s="54" t="s">
        <v>63</v>
      </c>
      <c r="N13" s="54" t="s">
        <v>50</v>
      </c>
      <c r="O13" s="55" t="s">
        <v>99</v>
      </c>
      <c r="P13" s="56" t="s">
        <v>100</v>
      </c>
    </row>
    <row r="14" spans="1:16" ht="12.75" customHeight="1" thickBot="1" x14ac:dyDescent="0.25">
      <c r="A14" s="10" t="str">
        <f t="shared" si="0"/>
        <v>BAVM 231 </v>
      </c>
      <c r="B14" s="3" t="str">
        <f t="shared" si="1"/>
        <v>I</v>
      </c>
      <c r="C14" s="10">
        <f t="shared" si="2"/>
        <v>56187.534399999997</v>
      </c>
      <c r="D14" s="12" t="str">
        <f t="shared" si="3"/>
        <v>vis</v>
      </c>
      <c r="E14" s="52">
        <f>VLOOKUP(C14,Active!C$21:E$973,3,FALSE)</f>
        <v>2553.0090302513759</v>
      </c>
      <c r="F14" s="3" t="s">
        <v>58</v>
      </c>
      <c r="G14" s="12" t="str">
        <f t="shared" si="4"/>
        <v>56187.5344</v>
      </c>
      <c r="H14" s="10">
        <f t="shared" si="5"/>
        <v>15151</v>
      </c>
      <c r="I14" s="53" t="s">
        <v>101</v>
      </c>
      <c r="J14" s="54" t="s">
        <v>102</v>
      </c>
      <c r="K14" s="53" t="s">
        <v>103</v>
      </c>
      <c r="L14" s="53" t="s">
        <v>104</v>
      </c>
      <c r="M14" s="54" t="s">
        <v>63</v>
      </c>
      <c r="N14" s="54" t="s">
        <v>64</v>
      </c>
      <c r="O14" s="55" t="s">
        <v>65</v>
      </c>
      <c r="P14" s="56" t="s">
        <v>105</v>
      </c>
    </row>
    <row r="15" spans="1:16" ht="12.75" customHeight="1" thickBot="1" x14ac:dyDescent="0.25">
      <c r="A15" s="10" t="str">
        <f t="shared" si="0"/>
        <v>BAVM 234 </v>
      </c>
      <c r="B15" s="3" t="str">
        <f t="shared" si="1"/>
        <v>I</v>
      </c>
      <c r="C15" s="10">
        <f t="shared" si="2"/>
        <v>56541.398399999998</v>
      </c>
      <c r="D15" s="12" t="str">
        <f t="shared" si="3"/>
        <v>vis</v>
      </c>
      <c r="E15" s="52">
        <f>VLOOKUP(C15,Active!C$21:E$973,3,FALSE)</f>
        <v>2798.0105157110083</v>
      </c>
      <c r="F15" s="3" t="s">
        <v>58</v>
      </c>
      <c r="G15" s="12" t="str">
        <f t="shared" si="4"/>
        <v>56541.3984</v>
      </c>
      <c r="H15" s="10">
        <f t="shared" si="5"/>
        <v>15396</v>
      </c>
      <c r="I15" s="53" t="s">
        <v>106</v>
      </c>
      <c r="J15" s="54" t="s">
        <v>107</v>
      </c>
      <c r="K15" s="53" t="s">
        <v>108</v>
      </c>
      <c r="L15" s="53" t="s">
        <v>109</v>
      </c>
      <c r="M15" s="54" t="s">
        <v>63</v>
      </c>
      <c r="N15" s="54" t="s">
        <v>64</v>
      </c>
      <c r="O15" s="55" t="s">
        <v>65</v>
      </c>
      <c r="P15" s="56" t="s">
        <v>110</v>
      </c>
    </row>
    <row r="16" spans="1:16" ht="12.75" customHeight="1" thickBot="1" x14ac:dyDescent="0.25">
      <c r="A16" s="10" t="str">
        <f t="shared" si="0"/>
        <v>BAVM 203 </v>
      </c>
      <c r="B16" s="3" t="str">
        <f t="shared" si="1"/>
        <v>I</v>
      </c>
      <c r="C16" s="10">
        <f t="shared" si="2"/>
        <v>54737.410799999998</v>
      </c>
      <c r="D16" s="12" t="str">
        <f t="shared" si="3"/>
        <v>vis</v>
      </c>
      <c r="E16" s="52">
        <f>VLOOKUP(C16,Active!C$21:E$973,3,FALSE)</f>
        <v>1549.000608654185</v>
      </c>
      <c r="F16" s="3" t="s">
        <v>58</v>
      </c>
      <c r="G16" s="12" t="str">
        <f t="shared" si="4"/>
        <v>54737.4108</v>
      </c>
      <c r="H16" s="10">
        <f t="shared" si="5"/>
        <v>14147</v>
      </c>
      <c r="I16" s="53" t="s">
        <v>67</v>
      </c>
      <c r="J16" s="54" t="s">
        <v>68</v>
      </c>
      <c r="K16" s="53" t="s">
        <v>69</v>
      </c>
      <c r="L16" s="53" t="s">
        <v>70</v>
      </c>
      <c r="M16" s="54" t="s">
        <v>63</v>
      </c>
      <c r="N16" s="54" t="s">
        <v>64</v>
      </c>
      <c r="O16" s="55" t="s">
        <v>65</v>
      </c>
      <c r="P16" s="56" t="s">
        <v>71</v>
      </c>
    </row>
    <row r="17" spans="1:16" ht="12.75" customHeight="1" thickBot="1" x14ac:dyDescent="0.25">
      <c r="A17" s="10" t="str">
        <f t="shared" si="0"/>
        <v>BAVM 212 </v>
      </c>
      <c r="B17" s="3" t="str">
        <f t="shared" si="1"/>
        <v>I</v>
      </c>
      <c r="C17" s="10">
        <f t="shared" si="2"/>
        <v>55033.503900000003</v>
      </c>
      <c r="D17" s="12" t="str">
        <f t="shared" si="3"/>
        <v>vis</v>
      </c>
      <c r="E17" s="52">
        <f>VLOOKUP(C17,Active!C$21:E$973,3,FALSE)</f>
        <v>1754.0038000902978</v>
      </c>
      <c r="F17" s="3" t="s">
        <v>58</v>
      </c>
      <c r="G17" s="12" t="str">
        <f t="shared" si="4"/>
        <v>55033.5039</v>
      </c>
      <c r="H17" s="10">
        <f t="shared" si="5"/>
        <v>14352</v>
      </c>
      <c r="I17" s="53" t="s">
        <v>72</v>
      </c>
      <c r="J17" s="54" t="s">
        <v>73</v>
      </c>
      <c r="K17" s="53" t="s">
        <v>74</v>
      </c>
      <c r="L17" s="53" t="s">
        <v>75</v>
      </c>
      <c r="M17" s="54" t="s">
        <v>63</v>
      </c>
      <c r="N17" s="54" t="s">
        <v>64</v>
      </c>
      <c r="O17" s="55" t="s">
        <v>65</v>
      </c>
      <c r="P17" s="56" t="s">
        <v>76</v>
      </c>
    </row>
    <row r="18" spans="1:16" ht="12.75" customHeight="1" thickBot="1" x14ac:dyDescent="0.25">
      <c r="A18" s="10" t="str">
        <f t="shared" si="0"/>
        <v>BAVM 212 </v>
      </c>
      <c r="B18" s="3" t="str">
        <f t="shared" si="1"/>
        <v>I</v>
      </c>
      <c r="C18" s="10">
        <f t="shared" si="2"/>
        <v>55049.390500000001</v>
      </c>
      <c r="D18" s="12" t="str">
        <f t="shared" si="3"/>
        <v>vis</v>
      </c>
      <c r="E18" s="52">
        <f>VLOOKUP(C18,Active!C$21:E$973,3,FALSE)</f>
        <v>1765.0030557334333</v>
      </c>
      <c r="F18" s="3" t="s">
        <v>58</v>
      </c>
      <c r="G18" s="12" t="str">
        <f t="shared" si="4"/>
        <v>55049.3905</v>
      </c>
      <c r="H18" s="10">
        <f t="shared" si="5"/>
        <v>14363</v>
      </c>
      <c r="I18" s="53" t="s">
        <v>77</v>
      </c>
      <c r="J18" s="54" t="s">
        <v>78</v>
      </c>
      <c r="K18" s="53" t="s">
        <v>79</v>
      </c>
      <c r="L18" s="53" t="s">
        <v>80</v>
      </c>
      <c r="M18" s="54" t="s">
        <v>63</v>
      </c>
      <c r="N18" s="54" t="s">
        <v>64</v>
      </c>
      <c r="O18" s="55" t="s">
        <v>65</v>
      </c>
      <c r="P18" s="56" t="s">
        <v>76</v>
      </c>
    </row>
    <row r="19" spans="1:16" ht="12.75" customHeight="1" thickBot="1" x14ac:dyDescent="0.25">
      <c r="A19" s="10" t="str">
        <f t="shared" si="0"/>
        <v>BAVM 212 </v>
      </c>
      <c r="B19" s="3" t="str">
        <f t="shared" si="1"/>
        <v>I</v>
      </c>
      <c r="C19" s="10">
        <f t="shared" si="2"/>
        <v>55075.388599999998</v>
      </c>
      <c r="D19" s="12" t="str">
        <f t="shared" si="3"/>
        <v>vis</v>
      </c>
      <c r="E19" s="52">
        <f>VLOOKUP(C19,Active!C$21:E$973,3,FALSE)</f>
        <v>1783.0031154149135</v>
      </c>
      <c r="F19" s="3" t="s">
        <v>58</v>
      </c>
      <c r="G19" s="12" t="str">
        <f t="shared" si="4"/>
        <v>55075.3886</v>
      </c>
      <c r="H19" s="10">
        <f t="shared" si="5"/>
        <v>14381</v>
      </c>
      <c r="I19" s="53" t="s">
        <v>81</v>
      </c>
      <c r="J19" s="54" t="s">
        <v>82</v>
      </c>
      <c r="K19" s="53" t="s">
        <v>83</v>
      </c>
      <c r="L19" s="53" t="s">
        <v>84</v>
      </c>
      <c r="M19" s="54" t="s">
        <v>63</v>
      </c>
      <c r="N19" s="54" t="s">
        <v>64</v>
      </c>
      <c r="O19" s="55" t="s">
        <v>65</v>
      </c>
      <c r="P19" s="56" t="s">
        <v>76</v>
      </c>
    </row>
    <row r="20" spans="1:16" ht="12.75" customHeight="1" thickBot="1" x14ac:dyDescent="0.25">
      <c r="A20" s="10" t="str">
        <f t="shared" si="0"/>
        <v>BAVM 225 </v>
      </c>
      <c r="B20" s="3" t="str">
        <f t="shared" si="1"/>
        <v>I</v>
      </c>
      <c r="C20" s="10">
        <f t="shared" si="2"/>
        <v>55849.556700000001</v>
      </c>
      <c r="D20" s="12" t="str">
        <f t="shared" si="3"/>
        <v>vis</v>
      </c>
      <c r="E20" s="52">
        <f>VLOOKUP(C20,Active!C$21:E$973,3,FALSE)</f>
        <v>2319.0065927267092</v>
      </c>
      <c r="F20" s="3" t="s">
        <v>58</v>
      </c>
      <c r="G20" s="12" t="str">
        <f t="shared" si="4"/>
        <v>55849.5567</v>
      </c>
      <c r="H20" s="10">
        <f t="shared" si="5"/>
        <v>14917</v>
      </c>
      <c r="I20" s="53" t="s">
        <v>90</v>
      </c>
      <c r="J20" s="54" t="s">
        <v>91</v>
      </c>
      <c r="K20" s="53" t="s">
        <v>92</v>
      </c>
      <c r="L20" s="53" t="s">
        <v>93</v>
      </c>
      <c r="M20" s="54" t="s">
        <v>63</v>
      </c>
      <c r="N20" s="54" t="s">
        <v>64</v>
      </c>
      <c r="O20" s="55" t="s">
        <v>65</v>
      </c>
      <c r="P20" s="56" t="s">
        <v>94</v>
      </c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</sheetData>
  <phoneticPr fontId="7" type="noConversion"/>
  <hyperlinks>
    <hyperlink ref="P11" r:id="rId1" display="http://www.bav-astro.de/sfs/BAVM_link.php?BAVMnr=183"/>
    <hyperlink ref="P16" r:id="rId2" display="http://www.bav-astro.de/sfs/BAVM_link.php?BAVMnr=203"/>
    <hyperlink ref="P17" r:id="rId3" display="http://www.bav-astro.de/sfs/BAVM_link.php?BAVMnr=212"/>
    <hyperlink ref="P18" r:id="rId4" display="http://www.bav-astro.de/sfs/BAVM_link.php?BAVMnr=212"/>
    <hyperlink ref="P19" r:id="rId5" display="http://www.bav-astro.de/sfs/BAVM_link.php?BAVMnr=212"/>
    <hyperlink ref="P12" r:id="rId6" display="http://www.bav-astro.de/sfs/BAVM_link.php?BAVMnr=214"/>
    <hyperlink ref="P20" r:id="rId7" display="http://www.bav-astro.de/sfs/BAVM_link.php?BAVMnr=225"/>
    <hyperlink ref="P13" r:id="rId8" display="http://var.astro.cz/oejv/issues/oejv0160.pdf"/>
    <hyperlink ref="P14" r:id="rId9" display="http://www.bav-astro.de/sfs/BAVM_link.php?BAVMnr=231"/>
    <hyperlink ref="P15" r:id="rId10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2024-02-17T03:02:29Z</dcterms:modified>
</cp:coreProperties>
</file>