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39A77CD-DF50-4C85-BE31-2B78F5DE291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D9" i="1"/>
  <c r="E21" i="1"/>
  <c r="F21" i="1"/>
  <c r="G21" i="1"/>
  <c r="I21" i="1"/>
  <c r="E9" i="1"/>
  <c r="F16" i="1"/>
  <c r="F17" i="1" s="1"/>
  <c r="C17" i="1"/>
  <c r="Q21" i="1"/>
  <c r="C12" i="1"/>
  <c r="C11" i="1"/>
  <c r="C15" i="1" l="1"/>
  <c r="F18" i="1" s="1"/>
  <c r="O22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<sst xmlns="http://schemas.openxmlformats.org/spreadsheetml/2006/main" count="56" uniqueCount="50">
  <si>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</si>
  <si>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</si>
  <si>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</si>
  <si>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</si>
  <si>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</si>
  <si>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</si>
  <si>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</si>
  <si>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</si>
  <si>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</si>
  <si>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</si>
  <si>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</si>
  <si>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</si>
  <si>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</si>
  <si>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</si>
  <si>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</si>
  <si>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</si>
  <si>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</si>
  <si>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</si>
  <si>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</si>
  <si>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</si>
  <si>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</si>
  <si>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</si>
  <si>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</si>
  <si>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</si>
  <si>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</si>
  <si>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</si>
  <si>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</si>
  <si>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</si>
  <si>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</si>
  <si>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</si>
  <si>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</si>
  <si>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</si>
  <si>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</si>
  <si>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</si>
  <si>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</si>
  <si>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</si>
  <si>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</si>
  <si>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</si>
  <si>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</si>
  <si>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</si>
  <si>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</si>
  <si>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</si>
  <si>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</si>
  <si>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V0336 Lac</t>
  </si>
  <si>
    <t>EA</t>
  </si>
  <si>
    <t>pr_0</t>
  </si>
  <si>
    <t>~</t>
  </si>
  <si>
    <t>V0336 Lac / GSC na</t>
  </si>
  <si>
    <t>as of 2019-07-05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</si>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</sst>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18" fillId="0" borderId="0" xfId="0" applyFont="1" applyAlignment="1"/>
    <xf numFmtId="0" fontId="17" fillId="0" borderId="0" xfId="41" applyFont="1" applyAlignment="1">
      <alignment horizontal="left"/>
    </xf>
    <xf numFmtId="0" fontId="17" fillId="0" borderId="0" xfId="41" applyFont="1" applyAlignment="1">
      <alignment horizontal="center" wrapText="1"/>
    </xf>
    <xf numFmtId="0" fontId="17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V0336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6315789473684"/>
          <c:y val="0.14035127795846455"/>
          <c:w val="0.857142857142857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26-4A06-AFA6-E3D94347BDF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26-4A06-AFA6-E3D94347BDF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26-4A06-AFA6-E3D94347BDF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5.9115999999994528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26-4A06-AFA6-E3D94347BDF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26-4A06-AFA6-E3D94347BDF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26-4A06-AFA6-E3D94347BDF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26-4A06-AFA6-E3D94347BDF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5.9115999999994528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26-4A06-AFA6-E3D94347BDF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26-4A06-AFA6-E3D94347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279216"/>
        <c:axId val="1"/>
      </c:scatterChart>
      <c:valAx>
        <c:axId val="839279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279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7A546F-34BE-FF64-15D6-5819F8CB2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43</v>
      </c>
      <c r="G1" s="31">
        <v>0</v>
      </c>
      <c r="H1" s="38"/>
      <c r="I1" s="39" t="s">
        <v>15</v>
      </c>
      <c r="J1" s="37" t="s">
        <v>43</v>
      </c>
      <c r="K1" s="40">
        <v>22.375520000000002</v>
      </c>
      <c r="L1" s="33">
        <v>55.143300000000004</v>
      </c>
      <c r="M1" s="34">
        <v>34928.43</v>
      </c>
      <c r="N1" s="34">
        <v>44.6068</v>
      </c>
      <c r="O1" s="32" t="s">
        <v>44</v>
      </c>
      <c r="P1" s="41">
        <v>14.2</v>
      </c>
      <c r="Q1" s="41">
        <v>14.9</v>
      </c>
      <c r="R1" s="42" t="s">
        <v>45</v>
      </c>
      <c r="S1" s="43" t="s">
        <v>46</v>
      </c>
    </row>
    <row r="2" spans="1:19" x14ac:dyDescent="0.2">
      <c r="A2" t="s">
        <v>25</v>
      </c>
      <c r="B2" t="s">
        <v>44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34928.43</v>
      </c>
      <c r="D4" s="28">
        <v>44.6068</v>
      </c>
      <c r="E4" s="44" t="s">
        <v>48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48">
        <v>34928.43</v>
      </c>
      <c r="D7" s="29" t="s">
        <v>49</v>
      </c>
    </row>
    <row r="8" spans="1:19" x14ac:dyDescent="0.2">
      <c r="A8" t="s">
        <v>5</v>
      </c>
      <c r="C8" s="48">
        <v>44.6068</v>
      </c>
      <c r="D8" s="29" t="s">
        <v>49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INTERCEPT(INDIRECT($E$9):G992,INDIRECT($D$9):F992)</f>
        <v>0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SLOPE(INDIRECT($E$9):G992,INDIRECT($D$9):F992)</f>
        <v>1.142338164251102E-2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57996.051488309182</v>
      </c>
      <c r="E15" s="14" t="s">
        <v>36</v>
      </c>
      <c r="F15" s="35">
        <v>1</v>
      </c>
    </row>
    <row r="16" spans="1:19" x14ac:dyDescent="0.2">
      <c r="A16" s="16" t="s">
        <v>6</v>
      </c>
      <c r="B16" s="10"/>
      <c r="C16" s="17">
        <f ca="1">+C8+C12</f>
        <v>44.618223381642508</v>
      </c>
      <c r="E16" s="14" t="s">
        <v>32</v>
      </c>
      <c r="F16" s="36">
        <f ca="1">NOW()+15018.5+$C$5/24</f>
        <v>60357.687945138889</v>
      </c>
    </row>
    <row r="17" spans="1:21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571</v>
      </c>
    </row>
    <row r="18" spans="1:21" ht="14.25" thickTop="1" thickBot="1" x14ac:dyDescent="0.25">
      <c r="A18" s="16" t="s">
        <v>7</v>
      </c>
      <c r="B18" s="10"/>
      <c r="C18" s="19">
        <f ca="1">+C15</f>
        <v>57996.051488309182</v>
      </c>
      <c r="D18" s="20">
        <f ca="1">+C16</f>
        <v>44.618223381642508</v>
      </c>
      <c r="E18" s="14" t="s">
        <v>38</v>
      </c>
      <c r="F18" s="23">
        <f ca="1">ROUND(2*(F16-$C$15)/$C$16,0)/2+F15</f>
        <v>54</v>
      </c>
    </row>
    <row r="19" spans="1:21" ht="13.5" thickTop="1" x14ac:dyDescent="0.2">
      <c r="E19" s="14" t="s">
        <v>33</v>
      </c>
      <c r="F19" s="18">
        <f ca="1">+$C$15+$C$16*F18-15018.5-$C$5/24</f>
        <v>45387.331384251214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t="s">
        <v>49</v>
      </c>
      <c r="C21" s="8">
        <v>34928.43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19909.93</v>
      </c>
    </row>
    <row r="22" spans="1:21" x14ac:dyDescent="0.2">
      <c r="A22" s="45" t="s">
        <v>0</v>
      </c>
      <c r="B22" s="46" t="s">
        <v>1</v>
      </c>
      <c r="C22" s="47">
        <v>58018.3606</v>
      </c>
      <c r="D22" s="47">
        <v>4.1000000000000003E-3</v>
      </c>
      <c r="E22">
        <f>+(C22-C$7)/C$8</f>
        <v>517.63252687930992</v>
      </c>
      <c r="F22">
        <f>ROUND(2*E22,0)/2</f>
        <v>517.5</v>
      </c>
      <c r="G22">
        <f>+C22-(C$7+F22*C$8)</f>
        <v>5.9115999999994528</v>
      </c>
      <c r="K22">
        <f>+G22</f>
        <v>5.9115999999994528</v>
      </c>
      <c r="O22">
        <f ca="1">+C$11+C$12*$F22</f>
        <v>5.9115999999994528</v>
      </c>
      <c r="Q22" s="2">
        <f>+C22-15018.5</f>
        <v>42999.8606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3977" r:id="rId1" display="http://vsolj.cetus-net.org/bulletin.html"/>
    <hyperlink ref="H63970" r:id="rId2" display="https://www.aavso.org/ejaavso"/>
    <hyperlink ref="I63977" r:id="rId3" display="http://vsolj.cetus-net.org/bulletin.html"/>
    <hyperlink ref="AQ57628" r:id="rId4" display="http://cdsbib.u-strasbg.fr/cgi-bin/cdsbib?1990RMxAA..21..381G"/>
    <hyperlink ref="H63974" r:id="rId5" display="https://www.aavso.org/ejaavso"/>
    <hyperlink ref="AP4992" r:id="rId6" display="http://cdsbib.u-strasbg.fr/cgi-bin/cdsbib?1990RMxAA..21..381G"/>
    <hyperlink ref="AP4995" r:id="rId7" display="http://cdsbib.u-strasbg.fr/cgi-bin/cdsbib?1990RMxAA..21..381G"/>
    <hyperlink ref="AP4993" r:id="rId8" display="http://cdsbib.u-strasbg.fr/cgi-bin/cdsbib?1990RMxAA..21..381G"/>
    <hyperlink ref="AP4977" r:id="rId9" display="http://cdsbib.u-strasbg.fr/cgi-bin/cdsbib?1990RMxAA..21..381G"/>
    <hyperlink ref="AQ5206" r:id="rId10" display="http://cdsbib.u-strasbg.fr/cgi-bin/cdsbib?1990RMxAA..21..381G"/>
    <hyperlink ref="AQ5210" r:id="rId11" display="http://cdsbib.u-strasbg.fr/cgi-bin/cdsbib?1990RMxAA..21..381G"/>
    <hyperlink ref="AQ64890" r:id="rId12" display="http://cdsbib.u-strasbg.fr/cgi-bin/cdsbib?1990RMxAA..21..381G"/>
    <hyperlink ref="I2098" r:id="rId13" display="http://vsolj.cetus-net.org/bulletin.html"/>
    <hyperlink ref="H2098" r:id="rId14" display="http://vsolj.cetus-net.org/bulletin.html"/>
    <hyperlink ref="AQ15" r:id="rId15" display="http://cdsbib.u-strasbg.fr/cgi-bin/cdsbib?1990RMxAA..21..381G"/>
    <hyperlink ref="AQ14" r:id="rId16" display="http://cdsbib.u-strasbg.fr/cgi-bin/cdsbib?1990RMxAA..21..381G"/>
    <hyperlink ref="AP3268" r:id="rId17" display="http://cdsbib.u-strasbg.fr/cgi-bin/cdsbib?1990RMxAA..21..381G"/>
    <hyperlink ref="AP3286" r:id="rId18" display="http://cdsbib.u-strasbg.fr/cgi-bin/cdsbib?1990RMxAA..21..381G"/>
    <hyperlink ref="AP3287" r:id="rId19" display="http://cdsbib.u-strasbg.fr/cgi-bin/cdsbib?1990RMxAA..21..381G"/>
    <hyperlink ref="AP328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2024-02-17T03:30:38Z</dcterms:modified>
</cp:coreProperties>
</file>