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2CD6E18-9FDC-4001-8306-A386E06B2F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04" i="1" l="1"/>
  <c r="F104" i="1" s="1"/>
  <c r="G104" i="1" s="1"/>
  <c r="Q104" i="1"/>
  <c r="G12" i="1"/>
  <c r="G13" i="1" s="1"/>
  <c r="R23" i="1"/>
  <c r="C14" i="1"/>
  <c r="C13" i="1"/>
  <c r="Q24" i="1"/>
  <c r="Q26" i="1"/>
  <c r="Q28" i="1"/>
  <c r="Q29" i="1"/>
  <c r="Q30" i="1"/>
  <c r="Q34" i="1"/>
  <c r="Q37" i="1"/>
  <c r="Q38" i="1"/>
  <c r="Q41" i="1"/>
  <c r="Q44" i="1"/>
  <c r="Q46" i="1"/>
  <c r="Q47" i="1"/>
  <c r="Q48" i="1"/>
  <c r="Q53" i="1"/>
  <c r="Q54" i="1"/>
  <c r="Q55" i="1"/>
  <c r="Q59" i="1"/>
  <c r="Q60" i="1"/>
  <c r="Q61" i="1"/>
  <c r="Q62" i="1"/>
  <c r="Q79" i="1"/>
  <c r="Q80" i="1"/>
  <c r="Q100" i="1"/>
  <c r="Q102" i="1"/>
  <c r="Q21" i="1"/>
  <c r="Q22" i="1"/>
  <c r="Q25" i="1"/>
  <c r="Q27" i="1"/>
  <c r="Q31" i="1"/>
  <c r="Q32" i="1"/>
  <c r="Q33" i="1"/>
  <c r="Q35" i="1"/>
  <c r="Q36" i="1"/>
  <c r="Q39" i="1"/>
  <c r="Q40" i="1"/>
  <c r="Q42" i="1"/>
  <c r="Q43" i="1"/>
  <c r="Q45" i="1"/>
  <c r="Q49" i="1"/>
  <c r="Q50" i="1"/>
  <c r="Q51" i="1"/>
  <c r="Q52" i="1"/>
  <c r="Q56" i="1"/>
  <c r="Q57" i="1"/>
  <c r="Q58" i="1"/>
  <c r="Q81" i="1"/>
  <c r="Q83" i="1"/>
  <c r="Q85" i="1"/>
  <c r="Q86" i="1"/>
  <c r="Q88" i="1"/>
  <c r="Q90" i="1"/>
  <c r="Q101" i="1"/>
  <c r="G34" i="2"/>
  <c r="C34" i="2"/>
  <c r="G86" i="2"/>
  <c r="C86" i="2"/>
  <c r="G85" i="2"/>
  <c r="C85" i="2"/>
  <c r="G84" i="2"/>
  <c r="C8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H34" i="2"/>
  <c r="D34" i="2"/>
  <c r="B34" i="2"/>
  <c r="A34" i="2"/>
  <c r="H86" i="2"/>
  <c r="D86" i="2"/>
  <c r="B86" i="2"/>
  <c r="A86" i="2"/>
  <c r="H85" i="2"/>
  <c r="D85" i="2"/>
  <c r="B85" i="2"/>
  <c r="A85" i="2"/>
  <c r="H84" i="2"/>
  <c r="D84" i="2"/>
  <c r="B84" i="2"/>
  <c r="A84" i="2"/>
  <c r="H33" i="2"/>
  <c r="F33" i="2"/>
  <c r="D33" i="2"/>
  <c r="B33" i="2"/>
  <c r="A33" i="2"/>
  <c r="H32" i="2"/>
  <c r="B32" i="2"/>
  <c r="F32" i="2"/>
  <c r="D32" i="2"/>
  <c r="A32" i="2"/>
  <c r="H31" i="2"/>
  <c r="B31" i="2"/>
  <c r="F31" i="2"/>
  <c r="D31" i="2"/>
  <c r="A31" i="2"/>
  <c r="H30" i="2"/>
  <c r="B30" i="2"/>
  <c r="F30" i="2"/>
  <c r="D30" i="2"/>
  <c r="A30" i="2"/>
  <c r="H29" i="2"/>
  <c r="F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Q94" i="1"/>
  <c r="Q95" i="1"/>
  <c r="Q99" i="1"/>
  <c r="Q98" i="1"/>
  <c r="Q96" i="1"/>
  <c r="Q103" i="1"/>
  <c r="Q92" i="1"/>
  <c r="Q68" i="1"/>
  <c r="Q69" i="1"/>
  <c r="Q71" i="1"/>
  <c r="Q73" i="1"/>
  <c r="Q74" i="1"/>
  <c r="Q76" i="1"/>
  <c r="Q66" i="1"/>
  <c r="Q93" i="1"/>
  <c r="Q97" i="1"/>
  <c r="Q91" i="1"/>
  <c r="Q89" i="1"/>
  <c r="Q87" i="1"/>
  <c r="Q84" i="1"/>
  <c r="Q82" i="1"/>
  <c r="Q78" i="1"/>
  <c r="Q77" i="1"/>
  <c r="Q75" i="1"/>
  <c r="Q72" i="1"/>
  <c r="Q70" i="1"/>
  <c r="Q67" i="1"/>
  <c r="Q65" i="1"/>
  <c r="Q64" i="1"/>
  <c r="Q63" i="1"/>
  <c r="Q23" i="1"/>
  <c r="C8" i="1"/>
  <c r="C7" i="1"/>
  <c r="D14" i="1"/>
  <c r="D13" i="1"/>
  <c r="C17" i="1"/>
  <c r="E69" i="2"/>
  <c r="E42" i="2"/>
  <c r="E73" i="2"/>
  <c r="E24" i="1"/>
  <c r="F24" i="1"/>
  <c r="E29" i="1"/>
  <c r="F29" i="1"/>
  <c r="E38" i="1"/>
  <c r="F38" i="1"/>
  <c r="E47" i="1"/>
  <c r="F47" i="1"/>
  <c r="G47" i="1"/>
  <c r="E55" i="1"/>
  <c r="F55" i="1"/>
  <c r="G55" i="1"/>
  <c r="E62" i="1"/>
  <c r="F62" i="1"/>
  <c r="G62" i="1"/>
  <c r="E102" i="1"/>
  <c r="E27" i="1"/>
  <c r="F27" i="1"/>
  <c r="G27" i="1"/>
  <c r="E35" i="1"/>
  <c r="F35" i="1"/>
  <c r="E42" i="1"/>
  <c r="F42" i="1"/>
  <c r="E50" i="1"/>
  <c r="F50" i="1"/>
  <c r="E57" i="1"/>
  <c r="E85" i="1"/>
  <c r="F85" i="1"/>
  <c r="E101" i="1"/>
  <c r="F101" i="1"/>
  <c r="G29" i="1"/>
  <c r="G38" i="1"/>
  <c r="G76" i="1"/>
  <c r="E64" i="1"/>
  <c r="F64" i="1"/>
  <c r="E82" i="1"/>
  <c r="F82" i="1"/>
  <c r="E91" i="1"/>
  <c r="F91" i="1"/>
  <c r="G91" i="1"/>
  <c r="E95" i="1"/>
  <c r="F95" i="1"/>
  <c r="G95" i="1"/>
  <c r="G35" i="1"/>
  <c r="G42" i="1"/>
  <c r="G50" i="1"/>
  <c r="G85" i="1"/>
  <c r="G101" i="1"/>
  <c r="G89" i="1"/>
  <c r="G24" i="1"/>
  <c r="E30" i="1"/>
  <c r="E41" i="1"/>
  <c r="E48" i="1"/>
  <c r="E59" i="1"/>
  <c r="F59" i="1"/>
  <c r="G59" i="1"/>
  <c r="E79" i="1"/>
  <c r="F79" i="1"/>
  <c r="G79" i="1"/>
  <c r="E21" i="1"/>
  <c r="E31" i="1"/>
  <c r="F31" i="1"/>
  <c r="E36" i="1"/>
  <c r="F36" i="1"/>
  <c r="E43" i="1"/>
  <c r="F43" i="1"/>
  <c r="E51" i="1"/>
  <c r="F51" i="1"/>
  <c r="E58" i="1"/>
  <c r="F58" i="1"/>
  <c r="E86" i="1"/>
  <c r="F86" i="1"/>
  <c r="E63" i="1"/>
  <c r="F63" i="1"/>
  <c r="E66" i="1"/>
  <c r="F66" i="1"/>
  <c r="G66" i="1"/>
  <c r="E69" i="1"/>
  <c r="F69" i="1"/>
  <c r="G69" i="1"/>
  <c r="E72" i="1"/>
  <c r="F72" i="1"/>
  <c r="E75" i="1"/>
  <c r="F75" i="1"/>
  <c r="G75" i="1"/>
  <c r="E77" i="1"/>
  <c r="F77" i="1"/>
  <c r="G77" i="1"/>
  <c r="E97" i="1"/>
  <c r="F97" i="1"/>
  <c r="E103" i="1"/>
  <c r="F103" i="1"/>
  <c r="E68" i="1"/>
  <c r="F68" i="1"/>
  <c r="G68" i="1"/>
  <c r="E84" i="1"/>
  <c r="F84" i="1"/>
  <c r="G84" i="1"/>
  <c r="E92" i="1"/>
  <c r="F92" i="1"/>
  <c r="G92" i="1"/>
  <c r="E98" i="1"/>
  <c r="F98" i="1"/>
  <c r="G31" i="1"/>
  <c r="G36" i="1"/>
  <c r="G43" i="1"/>
  <c r="G51" i="1"/>
  <c r="G58" i="1"/>
  <c r="G86" i="1"/>
  <c r="G64" i="1"/>
  <c r="G82" i="1"/>
  <c r="E26" i="1"/>
  <c r="E34" i="1"/>
  <c r="F34" i="1"/>
  <c r="G34" i="1"/>
  <c r="E44" i="1"/>
  <c r="F44" i="1"/>
  <c r="G44" i="1"/>
  <c r="E53" i="1"/>
  <c r="F53" i="1"/>
  <c r="G53" i="1"/>
  <c r="E60" i="1"/>
  <c r="F60" i="1"/>
  <c r="G60" i="1"/>
  <c r="E80" i="1"/>
  <c r="F80" i="1"/>
  <c r="G80" i="1"/>
  <c r="E22" i="1"/>
  <c r="F22" i="1"/>
  <c r="G22" i="1"/>
  <c r="E32" i="1"/>
  <c r="E39" i="1"/>
  <c r="E45" i="1"/>
  <c r="F45" i="1"/>
  <c r="E52" i="1"/>
  <c r="F52" i="1"/>
  <c r="G52" i="1"/>
  <c r="E81" i="1"/>
  <c r="E88" i="1"/>
  <c r="F88" i="1"/>
  <c r="G63" i="1"/>
  <c r="G72" i="1"/>
  <c r="G97" i="1"/>
  <c r="G103" i="1"/>
  <c r="E71" i="1"/>
  <c r="F71" i="1"/>
  <c r="E87" i="1"/>
  <c r="F87" i="1"/>
  <c r="E93" i="1"/>
  <c r="F93" i="1"/>
  <c r="G93" i="1"/>
  <c r="E99" i="1"/>
  <c r="F99" i="1"/>
  <c r="G45" i="1"/>
  <c r="G88" i="1"/>
  <c r="G98" i="1"/>
  <c r="G25" i="1"/>
  <c r="G40" i="1"/>
  <c r="G49" i="1"/>
  <c r="G71" i="1"/>
  <c r="G87" i="1"/>
  <c r="G99" i="1"/>
  <c r="E64" i="2"/>
  <c r="E76" i="1"/>
  <c r="F76" i="1"/>
  <c r="E33" i="1"/>
  <c r="F33" i="1"/>
  <c r="G33" i="1"/>
  <c r="E51" i="2"/>
  <c r="E55" i="2"/>
  <c r="E19" i="2"/>
  <c r="E94" i="1"/>
  <c r="F94" i="1"/>
  <c r="G94" i="1"/>
  <c r="E73" i="1"/>
  <c r="G28" i="1"/>
  <c r="E25" i="1"/>
  <c r="F25" i="1"/>
  <c r="E56" i="2"/>
  <c r="E75" i="2"/>
  <c r="E81" i="2"/>
  <c r="E85" i="2"/>
  <c r="E89" i="1"/>
  <c r="F89" i="1"/>
  <c r="E70" i="1"/>
  <c r="F70" i="1"/>
  <c r="G70" i="1"/>
  <c r="E100" i="1"/>
  <c r="F100" i="1"/>
  <c r="E47" i="2"/>
  <c r="E76" i="2"/>
  <c r="E82" i="2"/>
  <c r="E29" i="2"/>
  <c r="E74" i="1"/>
  <c r="F74" i="1"/>
  <c r="G74" i="1"/>
  <c r="E67" i="1"/>
  <c r="F67" i="1"/>
  <c r="G67" i="1"/>
  <c r="E90" i="1"/>
  <c r="F90" i="1"/>
  <c r="G90" i="1"/>
  <c r="E61" i="1"/>
  <c r="F61" i="1"/>
  <c r="E48" i="2"/>
  <c r="E71" i="2"/>
  <c r="E11" i="2"/>
  <c r="E21" i="2"/>
  <c r="E83" i="2"/>
  <c r="E23" i="1"/>
  <c r="F23" i="1"/>
  <c r="E65" i="1"/>
  <c r="E83" i="1"/>
  <c r="F83" i="1"/>
  <c r="G83" i="1"/>
  <c r="E54" i="1"/>
  <c r="F54" i="1"/>
  <c r="G54" i="1"/>
  <c r="E49" i="2"/>
  <c r="E58" i="2"/>
  <c r="E67" i="2"/>
  <c r="E72" i="2"/>
  <c r="E31" i="2"/>
  <c r="E34" i="2"/>
  <c r="G100" i="1"/>
  <c r="G61" i="1"/>
  <c r="E56" i="1"/>
  <c r="F56" i="1"/>
  <c r="G56" i="1"/>
  <c r="E46" i="1"/>
  <c r="F46" i="1"/>
  <c r="E96" i="1"/>
  <c r="F96" i="1"/>
  <c r="G96" i="1"/>
  <c r="E49" i="1"/>
  <c r="F49" i="1"/>
  <c r="E37" i="1"/>
  <c r="F37" i="1"/>
  <c r="G37" i="1"/>
  <c r="E26" i="2"/>
  <c r="E59" i="2"/>
  <c r="E63" i="2"/>
  <c r="E18" i="2"/>
  <c r="E33" i="2"/>
  <c r="E78" i="1"/>
  <c r="F78" i="1"/>
  <c r="G78" i="1"/>
  <c r="G46" i="1"/>
  <c r="E40" i="1"/>
  <c r="F40" i="1"/>
  <c r="E28" i="1"/>
  <c r="F28" i="1"/>
  <c r="R75" i="1"/>
  <c r="I75" i="1"/>
  <c r="S95" i="1"/>
  <c r="K95" i="1"/>
  <c r="R55" i="1"/>
  <c r="K55" i="1"/>
  <c r="K54" i="1"/>
  <c r="R54" i="1"/>
  <c r="S91" i="1"/>
  <c r="K91" i="1"/>
  <c r="R47" i="1"/>
  <c r="K47" i="1"/>
  <c r="S83" i="1"/>
  <c r="K83" i="1"/>
  <c r="K22" i="1"/>
  <c r="S22" i="1"/>
  <c r="S92" i="1"/>
  <c r="K92" i="1"/>
  <c r="R69" i="1"/>
  <c r="K69" i="1"/>
  <c r="R80" i="1"/>
  <c r="K80" i="1"/>
  <c r="R66" i="1"/>
  <c r="K66" i="1"/>
  <c r="S33" i="1"/>
  <c r="K33" i="1"/>
  <c r="S90" i="1"/>
  <c r="K90" i="1"/>
  <c r="R60" i="1"/>
  <c r="K60" i="1"/>
  <c r="S68" i="1"/>
  <c r="K68" i="1"/>
  <c r="K79" i="1"/>
  <c r="R79" i="1"/>
  <c r="R53" i="1"/>
  <c r="K53" i="1"/>
  <c r="K59" i="1"/>
  <c r="R59" i="1"/>
  <c r="S27" i="1"/>
  <c r="K27" i="1"/>
  <c r="S56" i="1"/>
  <c r="K56" i="1"/>
  <c r="R70" i="1"/>
  <c r="I70" i="1"/>
  <c r="S84" i="1"/>
  <c r="K84" i="1"/>
  <c r="K37" i="1"/>
  <c r="R37" i="1"/>
  <c r="R67" i="1"/>
  <c r="I67" i="1"/>
  <c r="S94" i="1"/>
  <c r="K94" i="1"/>
  <c r="S74" i="1"/>
  <c r="K74" i="1"/>
  <c r="S93" i="1"/>
  <c r="K93" i="1"/>
  <c r="R78" i="1"/>
  <c r="I78" i="1"/>
  <c r="R96" i="1"/>
  <c r="K96" i="1"/>
  <c r="K52" i="1"/>
  <c r="S52" i="1"/>
  <c r="R44" i="1"/>
  <c r="K44" i="1"/>
  <c r="R34" i="1"/>
  <c r="K34" i="1"/>
  <c r="R77" i="1"/>
  <c r="I77" i="1"/>
  <c r="R62" i="1"/>
  <c r="K62" i="1"/>
  <c r="R72" i="1"/>
  <c r="I72" i="1"/>
  <c r="K100" i="1"/>
  <c r="R100" i="1"/>
  <c r="E14" i="2"/>
  <c r="S99" i="1"/>
  <c r="K99" i="1"/>
  <c r="S40" i="1"/>
  <c r="K40" i="1"/>
  <c r="S64" i="1"/>
  <c r="J64" i="1"/>
  <c r="R29" i="1"/>
  <c r="K29" i="1"/>
  <c r="F102" i="1"/>
  <c r="G102" i="1"/>
  <c r="E86" i="2"/>
  <c r="E28" i="2"/>
  <c r="E40" i="2"/>
  <c r="E24" i="2"/>
  <c r="K28" i="1"/>
  <c r="R28" i="1"/>
  <c r="E65" i="2"/>
  <c r="F81" i="1"/>
  <c r="G81" i="1"/>
  <c r="E78" i="2"/>
  <c r="K86" i="1"/>
  <c r="S86" i="1"/>
  <c r="S101" i="1"/>
  <c r="K101" i="1"/>
  <c r="E12" i="2"/>
  <c r="E60" i="2"/>
  <c r="K61" i="1"/>
  <c r="R61" i="1"/>
  <c r="K88" i="1"/>
  <c r="S88" i="1"/>
  <c r="F21" i="1"/>
  <c r="G21" i="1"/>
  <c r="E35" i="2"/>
  <c r="S89" i="1"/>
  <c r="K89" i="1"/>
  <c r="R38" i="1"/>
  <c r="K38" i="1"/>
  <c r="K45" i="1"/>
  <c r="S45" i="1"/>
  <c r="S71" i="1"/>
  <c r="K71" i="1"/>
  <c r="K51" i="1"/>
  <c r="S51" i="1"/>
  <c r="F41" i="1"/>
  <c r="G41" i="1"/>
  <c r="E54" i="2"/>
  <c r="F57" i="1"/>
  <c r="G57" i="1"/>
  <c r="E70" i="2"/>
  <c r="E53" i="2"/>
  <c r="E62" i="2"/>
  <c r="S49" i="1"/>
  <c r="K49" i="1"/>
  <c r="S82" i="1"/>
  <c r="K82" i="1"/>
  <c r="S25" i="1"/>
  <c r="K25" i="1"/>
  <c r="F48" i="1"/>
  <c r="G48" i="1"/>
  <c r="E61" i="2"/>
  <c r="S85" i="1"/>
  <c r="K85" i="1"/>
  <c r="K98" i="1"/>
  <c r="S98" i="1"/>
  <c r="E32" i="2"/>
  <c r="E22" i="2"/>
  <c r="F65" i="1"/>
  <c r="G65" i="1"/>
  <c r="E13" i="2"/>
  <c r="E16" i="2"/>
  <c r="E84" i="2"/>
  <c r="E27" i="2"/>
  <c r="F39" i="1"/>
  <c r="G39" i="1"/>
  <c r="E52" i="2"/>
  <c r="F26" i="1"/>
  <c r="G26" i="1"/>
  <c r="E39" i="2"/>
  <c r="K43" i="1"/>
  <c r="S43" i="1"/>
  <c r="F30" i="1"/>
  <c r="G30" i="1"/>
  <c r="E43" i="2"/>
  <c r="S50" i="1"/>
  <c r="K50" i="1"/>
  <c r="E41" i="2"/>
  <c r="E44" i="2"/>
  <c r="F73" i="1"/>
  <c r="G73" i="1"/>
  <c r="E20" i="2"/>
  <c r="R103" i="1"/>
  <c r="K103" i="1"/>
  <c r="R63" i="1"/>
  <c r="I63" i="1"/>
  <c r="K58" i="1"/>
  <c r="S58" i="1"/>
  <c r="E77" i="2"/>
  <c r="R97" i="1"/>
  <c r="K97" i="1"/>
  <c r="E17" i="2"/>
  <c r="E66" i="2"/>
  <c r="E15" i="2"/>
  <c r="E80" i="2"/>
  <c r="E79" i="2"/>
  <c r="F32" i="1"/>
  <c r="G32" i="1"/>
  <c r="E45" i="2"/>
  <c r="K36" i="1"/>
  <c r="S36" i="1"/>
  <c r="K24" i="1"/>
  <c r="R24" i="1"/>
  <c r="S42" i="1"/>
  <c r="K42" i="1"/>
  <c r="E36" i="2"/>
  <c r="E38" i="2"/>
  <c r="R76" i="1"/>
  <c r="K76" i="1"/>
  <c r="S87" i="1"/>
  <c r="K87" i="1"/>
  <c r="E68" i="2"/>
  <c r="K46" i="1"/>
  <c r="R46" i="1"/>
  <c r="E50" i="2"/>
  <c r="E30" i="2"/>
  <c r="E57" i="2"/>
  <c r="E25" i="2"/>
  <c r="E23" i="2"/>
  <c r="E74" i="2"/>
  <c r="K31" i="1"/>
  <c r="S31" i="1"/>
  <c r="S35" i="1"/>
  <c r="K35" i="1"/>
  <c r="E46" i="2"/>
  <c r="E37" i="2"/>
  <c r="K21" i="1"/>
  <c r="S21" i="1"/>
  <c r="R26" i="1"/>
  <c r="K26" i="1"/>
  <c r="S57" i="1"/>
  <c r="K57" i="1"/>
  <c r="K48" i="1"/>
  <c r="R48" i="1"/>
  <c r="K39" i="1"/>
  <c r="S39" i="1"/>
  <c r="K41" i="1"/>
  <c r="R41" i="1"/>
  <c r="K81" i="1"/>
  <c r="S81" i="1"/>
  <c r="R102" i="1"/>
  <c r="K102" i="1"/>
  <c r="K30" i="1"/>
  <c r="R30" i="1"/>
  <c r="R65" i="1"/>
  <c r="I65" i="1"/>
  <c r="K32" i="1"/>
  <c r="S32" i="1"/>
  <c r="R73" i="1"/>
  <c r="K73" i="1"/>
  <c r="S19" i="1"/>
  <c r="E19" i="1"/>
  <c r="D12" i="1"/>
  <c r="D11" i="1"/>
  <c r="P104" i="1" l="1"/>
  <c r="L104" i="1"/>
  <c r="R104" i="1"/>
  <c r="D16" i="1"/>
  <c r="D19" i="1" s="1"/>
  <c r="P30" i="1"/>
  <c r="P79" i="1"/>
  <c r="P43" i="1"/>
  <c r="P26" i="1"/>
  <c r="P60" i="1"/>
  <c r="P39" i="1"/>
  <c r="P88" i="1"/>
  <c r="P84" i="1"/>
  <c r="P73" i="1"/>
  <c r="P70" i="1"/>
  <c r="P37" i="1"/>
  <c r="P100" i="1"/>
  <c r="P49" i="1"/>
  <c r="P29" i="1"/>
  <c r="P62" i="1"/>
  <c r="P42" i="1"/>
  <c r="P101" i="1"/>
  <c r="P65" i="1"/>
  <c r="P71" i="1"/>
  <c r="P95" i="1"/>
  <c r="P89" i="1"/>
  <c r="P41" i="1"/>
  <c r="P21" i="1"/>
  <c r="P51" i="1"/>
  <c r="P34" i="1"/>
  <c r="P80" i="1"/>
  <c r="P45" i="1"/>
  <c r="P98" i="1"/>
  <c r="P75" i="1"/>
  <c r="P23" i="1"/>
  <c r="P67" i="1"/>
  <c r="P68" i="1"/>
  <c r="P83" i="1"/>
  <c r="P94" i="1"/>
  <c r="P46" i="1"/>
  <c r="P25" i="1"/>
  <c r="P56" i="1"/>
  <c r="P38" i="1"/>
  <c r="P102" i="1"/>
  <c r="P50" i="1"/>
  <c r="P66" i="1"/>
  <c r="P63" i="1"/>
  <c r="P96" i="1"/>
  <c r="P87" i="1"/>
  <c r="P57" i="1"/>
  <c r="P48" i="1"/>
  <c r="P31" i="1"/>
  <c r="P58" i="1"/>
  <c r="P44" i="1"/>
  <c r="P22" i="1"/>
  <c r="P52" i="1"/>
  <c r="P77" i="1"/>
  <c r="P78" i="1"/>
  <c r="P64" i="1"/>
  <c r="P103" i="1"/>
  <c r="P54" i="1"/>
  <c r="P92" i="1"/>
  <c r="P24" i="1"/>
  <c r="P59" i="1"/>
  <c r="P36" i="1"/>
  <c r="P86" i="1"/>
  <c r="P53" i="1"/>
  <c r="P32" i="1"/>
  <c r="P81" i="1"/>
  <c r="P82" i="1"/>
  <c r="P69" i="1"/>
  <c r="P76" i="1"/>
  <c r="P91" i="1"/>
  <c r="P47" i="1"/>
  <c r="P72" i="1"/>
  <c r="P28" i="1"/>
  <c r="P61" i="1"/>
  <c r="P40" i="1"/>
  <c r="P90" i="1"/>
  <c r="P55" i="1"/>
  <c r="P35" i="1"/>
  <c r="P85" i="1"/>
  <c r="D15" i="1"/>
  <c r="C19" i="1" s="1"/>
  <c r="P93" i="1"/>
  <c r="P74" i="1"/>
  <c r="P97" i="1"/>
  <c r="P33" i="1"/>
  <c r="P27" i="1"/>
  <c r="P99" i="1"/>
  <c r="C12" i="1"/>
  <c r="C11" i="1"/>
  <c r="O104" i="1" l="1"/>
  <c r="O87" i="1"/>
  <c r="O83" i="1"/>
  <c r="O24" i="1"/>
  <c r="O60" i="1"/>
  <c r="O90" i="1"/>
  <c r="O62" i="1"/>
  <c r="O80" i="1"/>
  <c r="O21" i="1"/>
  <c r="O82" i="1"/>
  <c r="O85" i="1"/>
  <c r="O91" i="1"/>
  <c r="O64" i="1"/>
  <c r="O59" i="1"/>
  <c r="O95" i="1"/>
  <c r="O22" i="1"/>
  <c r="O71" i="1"/>
  <c r="O27" i="1"/>
  <c r="O51" i="1"/>
  <c r="O49" i="1"/>
  <c r="O93" i="1"/>
  <c r="O96" i="1"/>
  <c r="O67" i="1"/>
  <c r="O36" i="1"/>
  <c r="O81" i="1"/>
  <c r="O94" i="1"/>
  <c r="O30" i="1"/>
  <c r="O88" i="1"/>
  <c r="O42" i="1"/>
  <c r="O69" i="1"/>
  <c r="O73" i="1"/>
  <c r="O75" i="1"/>
  <c r="O92" i="1"/>
  <c r="O86" i="1"/>
  <c r="O100" i="1"/>
  <c r="O34" i="1"/>
  <c r="O79" i="1"/>
  <c r="O74" i="1"/>
  <c r="O35" i="1"/>
  <c r="C15" i="1"/>
  <c r="C18" i="1" s="1"/>
  <c r="O65" i="1"/>
  <c r="O48" i="1"/>
  <c r="O50" i="1"/>
  <c r="O84" i="1"/>
  <c r="O44" i="1"/>
  <c r="O57" i="1"/>
  <c r="O47" i="1"/>
  <c r="O43" i="1"/>
  <c r="O70" i="1"/>
  <c r="O76" i="1"/>
  <c r="O46" i="1"/>
  <c r="O102" i="1"/>
  <c r="O31" i="1"/>
  <c r="O53" i="1"/>
  <c r="O26" i="1"/>
  <c r="O63" i="1"/>
  <c r="O28" i="1"/>
  <c r="O39" i="1"/>
  <c r="O29" i="1"/>
  <c r="O37" i="1"/>
  <c r="O78" i="1"/>
  <c r="O25" i="1"/>
  <c r="O98" i="1"/>
  <c r="O58" i="1"/>
  <c r="O54" i="1"/>
  <c r="O77" i="1"/>
  <c r="O103" i="1"/>
  <c r="O61" i="1"/>
  <c r="O68" i="1"/>
  <c r="O52" i="1"/>
  <c r="O45" i="1"/>
  <c r="O72" i="1"/>
  <c r="O56" i="1"/>
  <c r="O55" i="1"/>
  <c r="O97" i="1"/>
  <c r="O33" i="1"/>
  <c r="O32" i="1"/>
  <c r="O23" i="1"/>
  <c r="O40" i="1"/>
  <c r="O89" i="1"/>
  <c r="O99" i="1"/>
  <c r="O41" i="1"/>
  <c r="O38" i="1"/>
  <c r="O101" i="1"/>
  <c r="O66" i="1"/>
  <c r="C16" i="1"/>
  <c r="D18" i="1" s="1"/>
  <c r="R19" i="1"/>
  <c r="E18" i="1" s="1"/>
  <c r="G14" i="1" l="1"/>
  <c r="G15" i="1" s="1"/>
</calcChain>
</file>

<file path=xl/sharedStrings.xml><?xml version="1.0" encoding="utf-8"?>
<sst xmlns="http://schemas.openxmlformats.org/spreadsheetml/2006/main" count="787" uniqueCount="338">
  <si>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</si>
  <si>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</si>
  <si>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</si>
  <si>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</si>
  <si>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</si>
  <si>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</si>
  <si>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</si>
  <si>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</si>
  <si>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</si>
  <si>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</si>
  <si>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</si>
  <si>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</si>
  <si>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</si>
  <si>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</si>
  <si>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</si>
  <si>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</si>
  <si>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</si>
  <si>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</si>
  <si>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</si>
  <si>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</si>
  <si>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</si>
  <si>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</si>
  <si>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</si>
  <si>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</si>
  <si>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</si>
  <si>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</si>
  <si>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na</t>
  </si>
  <si>
    <t># of data points =</t>
  </si>
  <si>
    <t>Start of Lin fit (row)</t>
  </si>
  <si>
    <t>Start cell (x)</t>
  </si>
  <si>
    <t>Start cell (y)</t>
  </si>
  <si>
    <t>EA/DM</t>
  </si>
  <si>
    <t>Authors say apsidal motion</t>
  </si>
  <si>
    <t>2004A&amp;A...420..619W</t>
  </si>
  <si>
    <t>IBVS 5595</t>
  </si>
  <si>
    <t>I</t>
  </si>
  <si>
    <t>BBSAG Bull.112</t>
  </si>
  <si>
    <t>II</t>
  </si>
  <si>
    <t>IBVS 5745</t>
  </si>
  <si>
    <t>IBVS 5643</t>
  </si>
  <si>
    <t>IBVS 5731</t>
  </si>
  <si>
    <t>OEJV 0137</t>
  </si>
  <si>
    <t>IBVS</t>
  </si>
  <si>
    <t>BBSAG</t>
  </si>
  <si>
    <t>OEJV</t>
  </si>
  <si>
    <t>IBVS 5959</t>
  </si>
  <si>
    <t>IBVS 6010</t>
  </si>
  <si>
    <t>V0345 Lac / GSC 03986-02900</t>
  </si>
  <si>
    <t>IBVS 6048</t>
  </si>
  <si>
    <t>OEJV 0160</t>
  </si>
  <si>
    <t>IBVS 6070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</si>
  <si>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</si>
  <si>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</si>
  <si>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</si>
  <si>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</si>
  <si>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</si>
  <si>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</si>
  <si>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</si>
  <si>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</si>
  <si>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</si>
  <si>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</si>
  <si>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</si>
  <si>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</si>
  <si>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2431047.243 </t>
  </si>
  <si>
    <t> 18.11.1943 17:49 </t>
  </si>
  <si>
    <t> -0.112 </t>
  </si>
  <si>
    <t>P </t>
  </si>
  <si>
    <t> H.Busch </t>
  </si>
  <si>
    <t> MHAR 13.22 </t>
  </si>
  <si>
    <t>2431324.429 </t>
  </si>
  <si>
    <t> 21.08.1944 22:17 </t>
  </si>
  <si>
    <t> -0.125 </t>
  </si>
  <si>
    <t>2431344.409 </t>
  </si>
  <si>
    <t> 10.09.1944 21:48 </t>
  </si>
  <si>
    <t> 0.002 </t>
  </si>
  <si>
    <t>2433062.575 </t>
  </si>
  <si>
    <t> 26.05.1949 01:48 </t>
  </si>
  <si>
    <t> -0.091 </t>
  </si>
  <si>
    <t> Miller &amp; Wachmann </t>
  </si>
  <si>
    <t> RIA 8.375 </t>
  </si>
  <si>
    <t>2433187.420 </t>
  </si>
  <si>
    <t> 27.09.1949 22:04 </t>
  </si>
  <si>
    <t> 0.015 </t>
  </si>
  <si>
    <t>2433504.595 </t>
  </si>
  <si>
    <t> 11.08.1950 02:16 </t>
  </si>
  <si>
    <t> -0.090 </t>
  </si>
  <si>
    <t>2433569.490 </t>
  </si>
  <si>
    <t> 14.10.1950 23:45 </t>
  </si>
  <si>
    <t> -0.000 </t>
  </si>
  <si>
    <t>2433861.665 </t>
  </si>
  <si>
    <t> 03.08.1951 03:57 </t>
  </si>
  <si>
    <t> -0.008 </t>
  </si>
  <si>
    <t>2434708.243 </t>
  </si>
  <si>
    <t> 26.11.1953 17:49 </t>
  </si>
  <si>
    <t> -0.010 </t>
  </si>
  <si>
    <t>2434733.240 </t>
  </si>
  <si>
    <t> 21.12.1953 17:45 </t>
  </si>
  <si>
    <t> -0.111 </t>
  </si>
  <si>
    <t>2436426.492 </t>
  </si>
  <si>
    <t> 10.08.1958 23:48 </t>
  </si>
  <si>
    <t> -0.020 </t>
  </si>
  <si>
    <t>2436456.461 </t>
  </si>
  <si>
    <t> 09.09.1958 23:03 </t>
  </si>
  <si>
    <t> -0.018 </t>
  </si>
  <si>
    <t>2436461.438 </t>
  </si>
  <si>
    <t> 14.09.1958 22:30 </t>
  </si>
  <si>
    <t> 0.089 </t>
  </si>
  <si>
    <t>2436486.397 </t>
  </si>
  <si>
    <t> 09.10.1958 21:31 </t>
  </si>
  <si>
    <t> -0.049 </t>
  </si>
  <si>
    <t>2436808.475 </t>
  </si>
  <si>
    <t> 27.08.1959 23:24 </t>
  </si>
  <si>
    <t> -0.122 </t>
  </si>
  <si>
    <t>2436813.479 </t>
  </si>
  <si>
    <t> 01.09.1959 23:29 </t>
  </si>
  <si>
    <t> 0.013 </t>
  </si>
  <si>
    <t>2436903.356 </t>
  </si>
  <si>
    <t> 30.11.1959 20:32 </t>
  </si>
  <si>
    <t> -0.013 </t>
  </si>
  <si>
    <t>2437992.323 </t>
  </si>
  <si>
    <t> 23.11.1962 19:45 </t>
  </si>
  <si>
    <t> 0.012 </t>
  </si>
  <si>
    <t>2438179.536 </t>
  </si>
  <si>
    <t> 30.05.1963 00:51 </t>
  </si>
  <si>
    <t> -0.071 </t>
  </si>
  <si>
    <t>2438289.482 </t>
  </si>
  <si>
    <t> 16.09.1963 23:34 </t>
  </si>
  <si>
    <t> 0.119 </t>
  </si>
  <si>
    <t>2438464.282 </t>
  </si>
  <si>
    <t> 09.03.1964 18:46 </t>
  </si>
  <si>
    <t> -0.016 </t>
  </si>
  <si>
    <t>2438651.481 </t>
  </si>
  <si>
    <t> 12.09.1964 23:32 </t>
  </si>
  <si>
    <t> -0.114 </t>
  </si>
  <si>
    <t>2438671.410 </t>
  </si>
  <si>
    <t> 02.10.1964 21:50 </t>
  </si>
  <si>
    <t> -0.038 </t>
  </si>
  <si>
    <t>2438816.288 </t>
  </si>
  <si>
    <t> 24.02.1965 18:54 </t>
  </si>
  <si>
    <t> -0.128 </t>
  </si>
  <si>
    <t>2439023.470 </t>
  </si>
  <si>
    <t> 19.09.1965 23:16 </t>
  </si>
  <si>
    <t> -0.096 </t>
  </si>
  <si>
    <t>2439038.478 </t>
  </si>
  <si>
    <t> 04.10.1965 23:28 </t>
  </si>
  <si>
    <t>2439053.392 </t>
  </si>
  <si>
    <t> 19.10.1965 21:24 </t>
  </si>
  <si>
    <t> -0.141 </t>
  </si>
  <si>
    <t>2440037.501 </t>
  </si>
  <si>
    <t> 30.06.1968 00:01 </t>
  </si>
  <si>
    <t> -0.088 </t>
  </si>
  <si>
    <t>2440067.513 </t>
  </si>
  <si>
    <t> 30.07.1968 00:18 </t>
  </si>
  <si>
    <t> -0.044 </t>
  </si>
  <si>
    <t>2440127.403 </t>
  </si>
  <si>
    <t> 27.09.1968 21:40 </t>
  </si>
  <si>
    <t>2440202.325 </t>
  </si>
  <si>
    <t> 11.12.1968 19:48 </t>
  </si>
  <si>
    <t> -0.085 </t>
  </si>
  <si>
    <t>2440469.401 </t>
  </si>
  <si>
    <t> 04.09.1969 21:37 </t>
  </si>
  <si>
    <t> -0.094 </t>
  </si>
  <si>
    <t>2440484.469 </t>
  </si>
  <si>
    <t> 19.09.1969 23:15 </t>
  </si>
  <si>
    <t>2440514.468 </t>
  </si>
  <si>
    <t> 19.10.1969 23:13 </t>
  </si>
  <si>
    <t> 0.022 </t>
  </si>
  <si>
    <t>2441618.255 </t>
  </si>
  <si>
    <t> 27.10.1972 18:07 </t>
  </si>
  <si>
    <t> -0.117 </t>
  </si>
  <si>
    <t>2441708.280 </t>
  </si>
  <si>
    <t> 25.01.1973 18:43 </t>
  </si>
  <si>
    <t> 0.006 </t>
  </si>
  <si>
    <t>2441895.489 </t>
  </si>
  <si>
    <t> 31.07.1973 23:44 </t>
  </si>
  <si>
    <t> -0.082 </t>
  </si>
  <si>
    <t>2441900.511 </t>
  </si>
  <si>
    <t> 06.08.1973 00:15 </t>
  </si>
  <si>
    <t> 0.070 </t>
  </si>
  <si>
    <t>2441930.459 </t>
  </si>
  <si>
    <t> 04.09.1973 23:00 </t>
  </si>
  <si>
    <t> 0.051 </t>
  </si>
  <si>
    <t>2441960.415 </t>
  </si>
  <si>
    <t> 04.10.1973 21:57 </t>
  </si>
  <si>
    <t> 0.040 </t>
  </si>
  <si>
    <t>2442005.263 </t>
  </si>
  <si>
    <t> 18.11.1973 18:18 </t>
  </si>
  <si>
    <t> -0.064 </t>
  </si>
  <si>
    <t>2450081.6444 </t>
  </si>
  <si>
    <t> 30.12.1995 03:27 </t>
  </si>
  <si>
    <t> 0.0905 </t>
  </si>
  <si>
    <t>E </t>
  </si>
  <si>
    <t>?</t>
  </si>
  <si>
    <t> Caton &amp; Smith </t>
  </si>
  <si>
    <t>IBVS 5595 </t>
  </si>
  <si>
    <t>2450286.53 </t>
  </si>
  <si>
    <t> 22.07.1996 00:43 </t>
  </si>
  <si>
    <t> 0.07 </t>
  </si>
  <si>
    <t> R.Diethelm </t>
  </si>
  <si>
    <t> BBS 112 </t>
  </si>
  <si>
    <t>2450373.8088 </t>
  </si>
  <si>
    <t> 17.10.1996 07:24 </t>
  </si>
  <si>
    <t> 0.0723 </t>
  </si>
  <si>
    <t> Smith &amp; Caton </t>
  </si>
  <si>
    <t>IBVS 5745 </t>
  </si>
  <si>
    <t>2450403.7826 </t>
  </si>
  <si>
    <t> 16.11.1996 06:46 </t>
  </si>
  <si>
    <t> 0.0787 </t>
  </si>
  <si>
    <t>2451065.6783 </t>
  </si>
  <si>
    <t> 09.09.1998 04:16 </t>
  </si>
  <si>
    <t> 0.0684 </t>
  </si>
  <si>
    <t>2451302.8060 </t>
  </si>
  <si>
    <t> 04.05.1999 07:20 </t>
  </si>
  <si>
    <t> 0.0786 </t>
  </si>
  <si>
    <t>2451377.7229 </t>
  </si>
  <si>
    <t> 18.07.1999 05:20 </t>
  </si>
  <si>
    <t> 0.0769 </t>
  </si>
  <si>
    <t>2451829.8544 </t>
  </si>
  <si>
    <t> 12.10.2000 08:30 </t>
  </si>
  <si>
    <t> 0.0745 </t>
  </si>
  <si>
    <t>2451849.7155 </t>
  </si>
  <si>
    <t> 01.11.2000 05:10 </t>
  </si>
  <si>
    <t> 0.0822 </t>
  </si>
  <si>
    <t>2451849.7158 </t>
  </si>
  <si>
    <t> 0.0825 </t>
  </si>
  <si>
    <t>2452848.7564 </t>
  </si>
  <si>
    <t> 28.07.2003 06:09 </t>
  </si>
  <si>
    <t> 0.0833 </t>
  </si>
  <si>
    <t>2452928.5439 </t>
  </si>
  <si>
    <t> 16.10.2003 01:03 </t>
  </si>
  <si>
    <t>o</t>
  </si>
  <si>
    <t> F.Agerer </t>
  </si>
  <si>
    <t>BAVM 172 </t>
  </si>
  <si>
    <t>2452928.5459 </t>
  </si>
  <si>
    <t> 16.10.2003 01:06 </t>
  </si>
  <si>
    <t> 0.0845 </t>
  </si>
  <si>
    <t> H.Jungbluth </t>
  </si>
  <si>
    <t>2453572.8447 </t>
  </si>
  <si>
    <t> 21.07.2005 08:16 </t>
  </si>
  <si>
    <t> 0.0831 </t>
  </si>
  <si>
    <t>2453932.4522 </t>
  </si>
  <si>
    <t> 15.07.2006 22:51 </t>
  </si>
  <si>
    <t> 0.0813 </t>
  </si>
  <si>
    <t>C </t>
  </si>
  <si>
    <t>-I</t>
  </si>
  <si>
    <t> Agerer </t>
  </si>
  <si>
    <t>BAVM 178 </t>
  </si>
  <si>
    <t>2454359.4912 </t>
  </si>
  <si>
    <t> 15.09.2007 23:47 </t>
  </si>
  <si>
    <t>3072</t>
  </si>
  <si>
    <t> 0.0841 </t>
  </si>
  <si>
    <t>BAVM 193 </t>
  </si>
  <si>
    <t>2454749.0670 </t>
  </si>
  <si>
    <t> 09.10.2008 13:36 </t>
  </si>
  <si>
    <t>3124</t>
  </si>
  <si>
    <t> H.Itoh </t>
  </si>
  <si>
    <t>VSB 48 </t>
  </si>
  <si>
    <t>2454976.4549 </t>
  </si>
  <si>
    <t> 24.05.2009 22:55 </t>
  </si>
  <si>
    <t>3154.5</t>
  </si>
  <si>
    <t> 0.0930 </t>
  </si>
  <si>
    <t>R</t>
  </si>
  <si>
    <t> H.Ku?áková </t>
  </si>
  <si>
    <t>OEJV 0137 </t>
  </si>
  <si>
    <t>2454976.4610 </t>
  </si>
  <si>
    <t> 24.05.2009 23:03 </t>
  </si>
  <si>
    <t> 0.0991 </t>
  </si>
  <si>
    <t> L.Brát </t>
  </si>
  <si>
    <t>2455051.3743 </t>
  </si>
  <si>
    <t> 07.08.2009 20:58 </t>
  </si>
  <si>
    <t>3164.5</t>
  </si>
  <si>
    <t> 0.0938 </t>
  </si>
  <si>
    <t>BAVM 212 </t>
  </si>
  <si>
    <t>2455126.2935 </t>
  </si>
  <si>
    <t> 21.10.2009 19:02 </t>
  </si>
  <si>
    <t>3174.5</t>
  </si>
  <si>
    <t> 0.0944 </t>
  </si>
  <si>
    <t> L.Šmelcer </t>
  </si>
  <si>
    <t>2455126.2937 </t>
  </si>
  <si>
    <t> 0.0946 </t>
  </si>
  <si>
    <t>2455156.2559 </t>
  </si>
  <si>
    <t> 20.11.2009 18:08 </t>
  </si>
  <si>
    <t>3178.5</t>
  </si>
  <si>
    <t> 0.0893 </t>
  </si>
  <si>
    <t>2455156.2602 </t>
  </si>
  <si>
    <t> 20.11.2009 18:14 </t>
  </si>
  <si>
    <t> 0.0936 </t>
  </si>
  <si>
    <t> G.Monninger </t>
  </si>
  <si>
    <t>BAVM 228 </t>
  </si>
  <si>
    <t>2455358.5430 </t>
  </si>
  <si>
    <t> 11.06.2010 01:01 </t>
  </si>
  <si>
    <t>3205.5</t>
  </si>
  <si>
    <t> 0.0961 </t>
  </si>
  <si>
    <t>BAVM 214 </t>
  </si>
  <si>
    <t>2455388.5084 </t>
  </si>
  <si>
    <t> 11.07.2010 00:12 </t>
  </si>
  <si>
    <t> 0.0941 </t>
  </si>
  <si>
    <t>BAVM 215 </t>
  </si>
  <si>
    <t>2455463.4265 </t>
  </si>
  <si>
    <t> 23.09.2010 22:14 </t>
  </si>
  <si>
    <t>2455760.46165 </t>
  </si>
  <si>
    <t> 17.07.2011 23:04 </t>
  </si>
  <si>
    <t> 0.07639 </t>
  </si>
  <si>
    <t> H.Ku?akova </t>
  </si>
  <si>
    <t>OEJV 0160 </t>
  </si>
  <si>
    <t>2455775.4474 </t>
  </si>
  <si>
    <t> 01.08.2011 22:44 </t>
  </si>
  <si>
    <t> 0.0784 </t>
  </si>
  <si>
    <t>BAVM 220 </t>
  </si>
  <si>
    <t>2455800.56847 </t>
  </si>
  <si>
    <t> 27.08.2011 01:38 </t>
  </si>
  <si>
    <t> 0.10175 </t>
  </si>
  <si>
    <t> K.Ho?kova </t>
  </si>
  <si>
    <t>2455800.5702 </t>
  </si>
  <si>
    <t> 27.08.2011 01:41 </t>
  </si>
  <si>
    <t> 0.1035 </t>
  </si>
  <si>
    <t>2455805.4147 </t>
  </si>
  <si>
    <t> 31.08.2011 21:57 </t>
  </si>
  <si>
    <t> 0.0783 </t>
  </si>
  <si>
    <t>BAVM 225 </t>
  </si>
  <si>
    <t>2455815.5456 </t>
  </si>
  <si>
    <t> 11.09.2011 01:05 </t>
  </si>
  <si>
    <t> 0.0952 </t>
  </si>
  <si>
    <t>2455850.3632 </t>
  </si>
  <si>
    <t> 15.10.2011 20:43 </t>
  </si>
  <si>
    <t> 0.0756 </t>
  </si>
  <si>
    <t>2456187.4977 </t>
  </si>
  <si>
    <t> 16.09.2012 23:56 </t>
  </si>
  <si>
    <t> 0.0763 </t>
  </si>
  <si>
    <t>BAVM 231 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</si>
  <si>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</si>
  <si>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</si>
  <si>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</si>
  <si>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</si>
  <si>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</si>
  <si>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</si>
  <si>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&gt;&gt;&gt;&gt;&gt;&gt;&gt;&gt;&gt;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</si>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</sst>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>
      <alignment vertical="top"/>
    </xf>
    <xf numFmtId="0" fontId="11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0" fontId="12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22" fontId="12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23" fillId="0" borderId="0" xfId="0" applyFont="1" applyAlignme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165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V345 Lac - O-C Diagr.</a:t>
            </a:r>
          </a:p>
        </c:rich>
      </c:tx>
      <c:layout>
        <c:manualLayout>
          <c:xMode val="edge"/>
          <c:yMode val="edge"/>
          <c:x val="0.3661290322580645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45161290322581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1'!$C$21:$C$494</c:f>
                <c:numCache>
                  <c:formatCode>General</c:formatCode>
                  <c:ptCount val="474"/>
                  <c:pt idx="0">
                    <c:v>31047.242999999999</c:v>
                  </c:pt>
                  <c:pt idx="1">
                    <c:v>31324.429</c:v>
                  </c:pt>
                  <c:pt idx="2">
                    <c:v>31344.406999999999</c:v>
                  </c:pt>
                  <c:pt idx="3">
                    <c:v>31344.409</c:v>
                  </c:pt>
                  <c:pt idx="4">
                    <c:v>33062.574999999997</c:v>
                  </c:pt>
                  <c:pt idx="5">
                    <c:v>33187.42</c:v>
                  </c:pt>
                  <c:pt idx="6">
                    <c:v>33504.595000000001</c:v>
                  </c:pt>
                  <c:pt idx="7">
                    <c:v>33569.49</c:v>
                  </c:pt>
                  <c:pt idx="8">
                    <c:v>33861.665000000001</c:v>
                  </c:pt>
                  <c:pt idx="9">
                    <c:v>34708.243000000002</c:v>
                  </c:pt>
                  <c:pt idx="10">
                    <c:v>34733.24</c:v>
                  </c:pt>
                  <c:pt idx="11">
                    <c:v>36426.491999999998</c:v>
                  </c:pt>
                  <c:pt idx="12">
                    <c:v>36456.461000000003</c:v>
                  </c:pt>
                  <c:pt idx="13">
                    <c:v>36461.438000000002</c:v>
                  </c:pt>
                  <c:pt idx="14">
                    <c:v>36486.396999999997</c:v>
                  </c:pt>
                  <c:pt idx="15">
                    <c:v>36808.474999999999</c:v>
                  </c:pt>
                  <c:pt idx="16">
                    <c:v>36813.478999999999</c:v>
                  </c:pt>
                  <c:pt idx="17">
                    <c:v>36903.356</c:v>
                  </c:pt>
                  <c:pt idx="18">
                    <c:v>37992.322999999997</c:v>
                  </c:pt>
                  <c:pt idx="19">
                    <c:v>38179.536</c:v>
                  </c:pt>
                  <c:pt idx="20">
                    <c:v>38289.482000000004</c:v>
                  </c:pt>
                  <c:pt idx="21">
                    <c:v>38464.281999999999</c:v>
                  </c:pt>
                  <c:pt idx="22">
                    <c:v>38651.481</c:v>
                  </c:pt>
                  <c:pt idx="23">
                    <c:v>38671.410000000003</c:v>
                  </c:pt>
                  <c:pt idx="24">
                    <c:v>38816.288</c:v>
                  </c:pt>
                  <c:pt idx="25">
                    <c:v>39023.47</c:v>
                  </c:pt>
                  <c:pt idx="26">
                    <c:v>39038.478000000003</c:v>
                  </c:pt>
                  <c:pt idx="27">
                    <c:v>39053.392</c:v>
                  </c:pt>
                  <c:pt idx="28">
                    <c:v>40037.500999999997</c:v>
                  </c:pt>
                  <c:pt idx="29">
                    <c:v>40067.512999999999</c:v>
                  </c:pt>
                  <c:pt idx="30">
                    <c:v>40127.402999999998</c:v>
                  </c:pt>
                  <c:pt idx="31">
                    <c:v>40202.324999999997</c:v>
                  </c:pt>
                  <c:pt idx="32">
                    <c:v>40469.400999999998</c:v>
                  </c:pt>
                  <c:pt idx="33">
                    <c:v>40484.468999999997</c:v>
                  </c:pt>
                  <c:pt idx="34">
                    <c:v>40514.468000000001</c:v>
                  </c:pt>
                  <c:pt idx="35">
                    <c:v>41618.254999999997</c:v>
                  </c:pt>
                  <c:pt idx="36">
                    <c:v>41708.28</c:v>
                  </c:pt>
                  <c:pt idx="37">
                    <c:v>41895.489000000001</c:v>
                  </c:pt>
                  <c:pt idx="38">
                    <c:v>41900.510999999999</c:v>
                  </c:pt>
                  <c:pt idx="39">
                    <c:v>41930.459000000003</c:v>
                  </c:pt>
                  <c:pt idx="40">
                    <c:v>41960.415000000001</c:v>
                  </c:pt>
                  <c:pt idx="41">
                    <c:v>42005.262999999999</c:v>
                  </c:pt>
                  <c:pt idx="42">
                    <c:v>50081.644399999997</c:v>
                  </c:pt>
                  <c:pt idx="43">
                    <c:v>50286.53</c:v>
                  </c:pt>
                  <c:pt idx="44">
                    <c:v>50373.808799999999</c:v>
                  </c:pt>
                  <c:pt idx="45">
                    <c:v>50373.808799999999</c:v>
                  </c:pt>
                  <c:pt idx="46">
                    <c:v>50403.782599999999</c:v>
                  </c:pt>
                  <c:pt idx="47">
                    <c:v>51065.6783</c:v>
                  </c:pt>
                  <c:pt idx="48">
                    <c:v>51302.805999999997</c:v>
                  </c:pt>
                  <c:pt idx="49">
                    <c:v>51377.722900000001</c:v>
                  </c:pt>
                  <c:pt idx="50">
                    <c:v>51829.854399999997</c:v>
                  </c:pt>
                  <c:pt idx="51">
                    <c:v>51849.715499999998</c:v>
                  </c:pt>
                  <c:pt idx="52">
                    <c:v>51849.715799999998</c:v>
                  </c:pt>
                  <c:pt idx="53">
                    <c:v>52848.756399999998</c:v>
                  </c:pt>
                  <c:pt idx="54">
                    <c:v>52928.543899999997</c:v>
                  </c:pt>
                  <c:pt idx="55">
                    <c:v>52928.545899999997</c:v>
                  </c:pt>
                  <c:pt idx="56">
                    <c:v>53572.844700000001</c:v>
                  </c:pt>
                  <c:pt idx="57">
                    <c:v>53932.4522</c:v>
                  </c:pt>
                  <c:pt idx="58">
                    <c:v>54359.491199999997</c:v>
                  </c:pt>
                  <c:pt idx="59">
                    <c:v>54749.067000000003</c:v>
                  </c:pt>
                  <c:pt idx="60">
                    <c:v>54976.454899999997</c:v>
                  </c:pt>
                  <c:pt idx="61">
                    <c:v>54976.454960000003</c:v>
                  </c:pt>
                  <c:pt idx="62">
                    <c:v>54976.461000000003</c:v>
                  </c:pt>
                  <c:pt idx="63">
                    <c:v>54976.461060000001</c:v>
                  </c:pt>
                  <c:pt idx="64">
                    <c:v>55051.374300000003</c:v>
                  </c:pt>
                  <c:pt idx="65">
                    <c:v>55126.2935</c:v>
                  </c:pt>
                  <c:pt idx="66">
                    <c:v>55126.293539999999</c:v>
                  </c:pt>
                  <c:pt idx="67">
                    <c:v>55126.293700000002</c:v>
                  </c:pt>
                  <c:pt idx="68">
                    <c:v>55126.293740000001</c:v>
                  </c:pt>
                  <c:pt idx="69">
                    <c:v>55156.255899999996</c:v>
                  </c:pt>
                  <c:pt idx="70">
                    <c:v>55156.255929999999</c:v>
                  </c:pt>
                  <c:pt idx="71">
                    <c:v>55156.260199999997</c:v>
                  </c:pt>
                  <c:pt idx="72">
                    <c:v>55358.542999999998</c:v>
                  </c:pt>
                  <c:pt idx="73">
                    <c:v>55388.508399999999</c:v>
                  </c:pt>
                  <c:pt idx="74">
                    <c:v>55463.426500000001</c:v>
                  </c:pt>
                  <c:pt idx="75">
                    <c:v>55760.461649999997</c:v>
                  </c:pt>
                  <c:pt idx="76">
                    <c:v>55775.447399999997</c:v>
                  </c:pt>
                  <c:pt idx="77">
                    <c:v>55800.568469999998</c:v>
                  </c:pt>
                  <c:pt idx="78">
                    <c:v>55800.570200000002</c:v>
                  </c:pt>
                  <c:pt idx="79">
                    <c:v>55805.414700000001</c:v>
                  </c:pt>
                  <c:pt idx="80">
                    <c:v>55815.545599999998</c:v>
                  </c:pt>
                  <c:pt idx="81">
                    <c:v>55850.3632</c:v>
                  </c:pt>
                  <c:pt idx="82">
                    <c:v>56187.4977</c:v>
                  </c:pt>
                  <c:pt idx="83">
                    <c:v>59416.506300000001</c:v>
                  </c:pt>
                </c:numCache>
              </c:numRef>
            </c:plus>
            <c:minus>
              <c:numRef>
                <c:f>'Active 1'!$C$21:$C$494</c:f>
                <c:numCache>
                  <c:formatCode>General</c:formatCode>
                  <c:ptCount val="474"/>
                  <c:pt idx="0">
                    <c:v>31047.242999999999</c:v>
                  </c:pt>
                  <c:pt idx="1">
                    <c:v>31324.429</c:v>
                  </c:pt>
                  <c:pt idx="2">
                    <c:v>31344.406999999999</c:v>
                  </c:pt>
                  <c:pt idx="3">
                    <c:v>31344.409</c:v>
                  </c:pt>
                  <c:pt idx="4">
                    <c:v>33062.574999999997</c:v>
                  </c:pt>
                  <c:pt idx="5">
                    <c:v>33187.42</c:v>
                  </c:pt>
                  <c:pt idx="6">
                    <c:v>33504.595000000001</c:v>
                  </c:pt>
                  <c:pt idx="7">
                    <c:v>33569.49</c:v>
                  </c:pt>
                  <c:pt idx="8">
                    <c:v>33861.665000000001</c:v>
                  </c:pt>
                  <c:pt idx="9">
                    <c:v>34708.243000000002</c:v>
                  </c:pt>
                  <c:pt idx="10">
                    <c:v>34733.24</c:v>
                  </c:pt>
                  <c:pt idx="11">
                    <c:v>36426.491999999998</c:v>
                  </c:pt>
                  <c:pt idx="12">
                    <c:v>36456.461000000003</c:v>
                  </c:pt>
                  <c:pt idx="13">
                    <c:v>36461.438000000002</c:v>
                  </c:pt>
                  <c:pt idx="14">
                    <c:v>36486.396999999997</c:v>
                  </c:pt>
                  <c:pt idx="15">
                    <c:v>36808.474999999999</c:v>
                  </c:pt>
                  <c:pt idx="16">
                    <c:v>36813.478999999999</c:v>
                  </c:pt>
                  <c:pt idx="17">
                    <c:v>36903.356</c:v>
                  </c:pt>
                  <c:pt idx="18">
                    <c:v>37992.322999999997</c:v>
                  </c:pt>
                  <c:pt idx="19">
                    <c:v>38179.536</c:v>
                  </c:pt>
                  <c:pt idx="20">
                    <c:v>38289.482000000004</c:v>
                  </c:pt>
                  <c:pt idx="21">
                    <c:v>38464.281999999999</c:v>
                  </c:pt>
                  <c:pt idx="22">
                    <c:v>38651.481</c:v>
                  </c:pt>
                  <c:pt idx="23">
                    <c:v>38671.410000000003</c:v>
                  </c:pt>
                  <c:pt idx="24">
                    <c:v>38816.288</c:v>
                  </c:pt>
                  <c:pt idx="25">
                    <c:v>39023.47</c:v>
                  </c:pt>
                  <c:pt idx="26">
                    <c:v>39038.478000000003</c:v>
                  </c:pt>
                  <c:pt idx="27">
                    <c:v>39053.392</c:v>
                  </c:pt>
                  <c:pt idx="28">
                    <c:v>40037.500999999997</c:v>
                  </c:pt>
                  <c:pt idx="29">
                    <c:v>40067.512999999999</c:v>
                  </c:pt>
                  <c:pt idx="30">
                    <c:v>40127.402999999998</c:v>
                  </c:pt>
                  <c:pt idx="31">
                    <c:v>40202.324999999997</c:v>
                  </c:pt>
                  <c:pt idx="32">
                    <c:v>40469.400999999998</c:v>
                  </c:pt>
                  <c:pt idx="33">
                    <c:v>40484.468999999997</c:v>
                  </c:pt>
                  <c:pt idx="34">
                    <c:v>40514.468000000001</c:v>
                  </c:pt>
                  <c:pt idx="35">
                    <c:v>41618.254999999997</c:v>
                  </c:pt>
                  <c:pt idx="36">
                    <c:v>41708.28</c:v>
                  </c:pt>
                  <c:pt idx="37">
                    <c:v>41895.489000000001</c:v>
                  </c:pt>
                  <c:pt idx="38">
                    <c:v>41900.510999999999</c:v>
                  </c:pt>
                  <c:pt idx="39">
                    <c:v>41930.459000000003</c:v>
                  </c:pt>
                  <c:pt idx="40">
                    <c:v>41960.415000000001</c:v>
                  </c:pt>
                  <c:pt idx="41">
                    <c:v>42005.262999999999</c:v>
                  </c:pt>
                  <c:pt idx="42">
                    <c:v>50081.644399999997</c:v>
                  </c:pt>
                  <c:pt idx="43">
                    <c:v>50286.53</c:v>
                  </c:pt>
                  <c:pt idx="44">
                    <c:v>50373.808799999999</c:v>
                  </c:pt>
                  <c:pt idx="45">
                    <c:v>50373.808799999999</c:v>
                  </c:pt>
                  <c:pt idx="46">
                    <c:v>50403.782599999999</c:v>
                  </c:pt>
                  <c:pt idx="47">
                    <c:v>51065.6783</c:v>
                  </c:pt>
                  <c:pt idx="48">
                    <c:v>51302.805999999997</c:v>
                  </c:pt>
                  <c:pt idx="49">
                    <c:v>51377.722900000001</c:v>
                  </c:pt>
                  <c:pt idx="50">
                    <c:v>51829.854399999997</c:v>
                  </c:pt>
                  <c:pt idx="51">
                    <c:v>51849.715499999998</c:v>
                  </c:pt>
                  <c:pt idx="52">
                    <c:v>51849.715799999998</c:v>
                  </c:pt>
                  <c:pt idx="53">
                    <c:v>52848.756399999998</c:v>
                  </c:pt>
                  <c:pt idx="54">
                    <c:v>52928.543899999997</c:v>
                  </c:pt>
                  <c:pt idx="55">
                    <c:v>52928.545899999997</c:v>
                  </c:pt>
                  <c:pt idx="56">
                    <c:v>53572.844700000001</c:v>
                  </c:pt>
                  <c:pt idx="57">
                    <c:v>53932.4522</c:v>
                  </c:pt>
                  <c:pt idx="58">
                    <c:v>54359.491199999997</c:v>
                  </c:pt>
                  <c:pt idx="59">
                    <c:v>54749.067000000003</c:v>
                  </c:pt>
                  <c:pt idx="60">
                    <c:v>54976.454899999997</c:v>
                  </c:pt>
                  <c:pt idx="61">
                    <c:v>54976.454960000003</c:v>
                  </c:pt>
                  <c:pt idx="62">
                    <c:v>54976.461000000003</c:v>
                  </c:pt>
                  <c:pt idx="63">
                    <c:v>54976.461060000001</c:v>
                  </c:pt>
                  <c:pt idx="64">
                    <c:v>55051.374300000003</c:v>
                  </c:pt>
                  <c:pt idx="65">
                    <c:v>55126.2935</c:v>
                  </c:pt>
                  <c:pt idx="66">
                    <c:v>55126.293539999999</c:v>
                  </c:pt>
                  <c:pt idx="67">
                    <c:v>55126.293700000002</c:v>
                  </c:pt>
                  <c:pt idx="68">
                    <c:v>55126.293740000001</c:v>
                  </c:pt>
                  <c:pt idx="69">
                    <c:v>55156.255899999996</c:v>
                  </c:pt>
                  <c:pt idx="70">
                    <c:v>55156.255929999999</c:v>
                  </c:pt>
                  <c:pt idx="71">
                    <c:v>55156.260199999997</c:v>
                  </c:pt>
                  <c:pt idx="72">
                    <c:v>55358.542999999998</c:v>
                  </c:pt>
                  <c:pt idx="73">
                    <c:v>55388.508399999999</c:v>
                  </c:pt>
                  <c:pt idx="74">
                    <c:v>55463.426500000001</c:v>
                  </c:pt>
                  <c:pt idx="75">
                    <c:v>55760.461649999997</c:v>
                  </c:pt>
                  <c:pt idx="76">
                    <c:v>55775.447399999997</c:v>
                  </c:pt>
                  <c:pt idx="77">
                    <c:v>55800.568469999998</c:v>
                  </c:pt>
                  <c:pt idx="78">
                    <c:v>55800.570200000002</c:v>
                  </c:pt>
                  <c:pt idx="79">
                    <c:v>55805.414700000001</c:v>
                  </c:pt>
                  <c:pt idx="80">
                    <c:v>55815.545599999998</c:v>
                  </c:pt>
                  <c:pt idx="81">
                    <c:v>55850.3632</c:v>
                  </c:pt>
                  <c:pt idx="82">
                    <c:v>56187.4977</c:v>
                  </c:pt>
                  <c:pt idx="83">
                    <c:v>59416.506300000001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85-453C-8037-EAB492C732C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42">
                  <c:v>9.0537999996740837E-2</c:v>
                </c:pt>
                <c:pt idx="44">
                  <c:v>7.2319999999308493E-2</c:v>
                </c:pt>
                <c:pt idx="46">
                  <c:v>7.867199999600416E-2</c:v>
                </c:pt>
                <c:pt idx="49">
                  <c:v>7.6911999996809755E-2</c:v>
                </c:pt>
                <c:pt idx="51">
                  <c:v>8.2205999999132473E-2</c:v>
                </c:pt>
                <c:pt idx="54">
                  <c:v>8.247799999662675E-2</c:v>
                </c:pt>
                <c:pt idx="56">
                  <c:v>8.3146000004489906E-2</c:v>
                </c:pt>
                <c:pt idx="57">
                  <c:v>8.1269999995129183E-2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85-453C-8037-EAB492C732C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43">
                  <c:v>-1.0500670000037644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85-453C-8037-EAB492C732C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0">
                  <c:v>-1.2354510000004666</c:v>
                </c:pt>
                <c:pt idx="1">
                  <c:v>-1.2483449999999721</c:v>
                </c:pt>
                <c:pt idx="3">
                  <c:v>2.0000000004074536E-3</c:v>
                </c:pt>
                <c:pt idx="4">
                  <c:v>-1.2143290000021807</c:v>
                </c:pt>
                <c:pt idx="5">
                  <c:v>1.4947999996365979E-2</c:v>
                </c:pt>
                <c:pt idx="6">
                  <c:v>-1.2141869999977644</c:v>
                </c:pt>
                <c:pt idx="7">
                  <c:v>-1.4000004739500582E-5</c:v>
                </c:pt>
                <c:pt idx="8">
                  <c:v>-7.6320000007399358E-3</c:v>
                </c:pt>
                <c:pt idx="9">
                  <c:v>-1.0038000000349712E-2</c:v>
                </c:pt>
                <c:pt idx="10">
                  <c:v>-1.2345550000027288</c:v>
                </c:pt>
                <c:pt idx="11">
                  <c:v>-1.1433670000042184</c:v>
                </c:pt>
                <c:pt idx="12">
                  <c:v>-1.1418149999954039</c:v>
                </c:pt>
                <c:pt idx="13">
                  <c:v>8.9253999998618383E-2</c:v>
                </c:pt>
                <c:pt idx="14">
                  <c:v>-1.1732630000042263</c:v>
                </c:pt>
                <c:pt idx="15">
                  <c:v>-1.2453290000048582</c:v>
                </c:pt>
                <c:pt idx="16">
                  <c:v>1.2739999998302665E-2</c:v>
                </c:pt>
                <c:pt idx="17">
                  <c:v>-1.2604000003193505E-2</c:v>
                </c:pt>
                <c:pt idx="18">
                  <c:v>-1.1115250000002561</c:v>
                </c:pt>
                <c:pt idx="19">
                  <c:v>-1.1950750000032713</c:v>
                </c:pt>
                <c:pt idx="20">
                  <c:v>0.11892600000282982</c:v>
                </c:pt>
                <c:pt idx="21">
                  <c:v>-1.139831000000413</c:v>
                </c:pt>
                <c:pt idx="22">
                  <c:v>-1.2373809999990044</c:v>
                </c:pt>
                <c:pt idx="23">
                  <c:v>-3.8035999998101033E-2</c:v>
                </c:pt>
                <c:pt idx="24">
                  <c:v>-1.2513449999969453</c:v>
                </c:pt>
                <c:pt idx="25">
                  <c:v>-9.5549999998183921E-2</c:v>
                </c:pt>
                <c:pt idx="26">
                  <c:v>-7.1273999994446058E-2</c:v>
                </c:pt>
                <c:pt idx="27">
                  <c:v>-0.14099800000258256</c:v>
                </c:pt>
                <c:pt idx="28">
                  <c:v>-1.2118510000073002</c:v>
                </c:pt>
                <c:pt idx="29">
                  <c:v>-1.1672990000006394</c:v>
                </c:pt>
                <c:pt idx="30">
                  <c:v>-1.2121950000000652</c:v>
                </c:pt>
                <c:pt idx="31">
                  <c:v>-1.2088150000054156</c:v>
                </c:pt>
                <c:pt idx="32">
                  <c:v>-9.3915999997989275E-2</c:v>
                </c:pt>
                <c:pt idx="33">
                  <c:v>-9.6400000038556755E-3</c:v>
                </c:pt>
                <c:pt idx="34">
                  <c:v>2.1912000003794674E-2</c:v>
                </c:pt>
                <c:pt idx="35">
                  <c:v>-1.2407330000060028</c:v>
                </c:pt>
                <c:pt idx="36">
                  <c:v>-1.1180769999991753</c:v>
                </c:pt>
                <c:pt idx="37">
                  <c:v>-1.2056269999957294</c:v>
                </c:pt>
                <c:pt idx="38">
                  <c:v>7.0441999996546656E-2</c:v>
                </c:pt>
                <c:pt idx="39">
                  <c:v>5.0994000004720874E-2</c:v>
                </c:pt>
                <c:pt idx="40">
                  <c:v>3.9545999999972992E-2</c:v>
                </c:pt>
                <c:pt idx="41">
                  <c:v>-6.3626000002841465E-2</c:v>
                </c:pt>
                <c:pt idx="45">
                  <c:v>7.2319999999308493E-2</c:v>
                </c:pt>
                <c:pt idx="47">
                  <c:v>-1.0554149999952642</c:v>
                </c:pt>
                <c:pt idx="48">
                  <c:v>7.8631999997014645E-2</c:v>
                </c:pt>
                <c:pt idx="50">
                  <c:v>-1.0492389999999432</c:v>
                </c:pt>
                <c:pt idx="52">
                  <c:v>8.2505999998829793E-2</c:v>
                </c:pt>
                <c:pt idx="53">
                  <c:v>-1.0404710000002524</c:v>
                </c:pt>
                <c:pt idx="55">
                  <c:v>8.4477999997034203E-2</c:v>
                </c:pt>
                <c:pt idx="58">
                  <c:v>8.4135999997670297E-2</c:v>
                </c:pt>
                <c:pt idx="59">
                  <c:v>8.3112000000255648E-2</c:v>
                </c:pt>
                <c:pt idx="60">
                  <c:v>-1.0307790000078967</c:v>
                </c:pt>
                <c:pt idx="61">
                  <c:v>-1.0307190000021365</c:v>
                </c:pt>
                <c:pt idx="62">
                  <c:v>-1.0246790000019246</c:v>
                </c:pt>
                <c:pt idx="63">
                  <c:v>-1.0246190000034403</c:v>
                </c:pt>
                <c:pt idx="64">
                  <c:v>-1.0299989999984973</c:v>
                </c:pt>
                <c:pt idx="65">
                  <c:v>-1.0294189999985974</c:v>
                </c:pt>
                <c:pt idx="66">
                  <c:v>-1.0293789999996079</c:v>
                </c:pt>
                <c:pt idx="67">
                  <c:v>-1.0292189999963739</c:v>
                </c:pt>
                <c:pt idx="68">
                  <c:v>-1.0291789999973844</c:v>
                </c:pt>
                <c:pt idx="69">
                  <c:v>-1.0344670000049518</c:v>
                </c:pt>
                <c:pt idx="70">
                  <c:v>-1.0344370000020717</c:v>
                </c:pt>
                <c:pt idx="71">
                  <c:v>-1.0301670000044396</c:v>
                </c:pt>
                <c:pt idx="72">
                  <c:v>-1.0276410000005853</c:v>
                </c:pt>
                <c:pt idx="73">
                  <c:v>-1.0296890000026906</c:v>
                </c:pt>
                <c:pt idx="74">
                  <c:v>-1.0302089999968302</c:v>
                </c:pt>
                <c:pt idx="75">
                  <c:v>7.6392000002670102E-2</c:v>
                </c:pt>
                <c:pt idx="76">
                  <c:v>7.841799999732757E-2</c:v>
                </c:pt>
                <c:pt idx="77">
                  <c:v>-1.0220289999997476</c:v>
                </c:pt>
                <c:pt idx="78">
                  <c:v>-1.0202989999961574</c:v>
                </c:pt>
                <c:pt idx="79">
                  <c:v>7.8270000005431939E-2</c:v>
                </c:pt>
                <c:pt idx="80">
                  <c:v>-1.0286230000056094</c:v>
                </c:pt>
                <c:pt idx="81">
                  <c:v>7.5598000003083143E-2</c:v>
                </c:pt>
                <c:pt idx="82">
                  <c:v>7.6307999996060971E-2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85-453C-8037-EAB492C732C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  <c:pt idx="83">
                  <c:v>9.2385999996622559E-2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85-453C-8037-EAB492C732C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85-453C-8037-EAB492C732C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85-453C-8037-EAB492C73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774592"/>
        <c:axId val="1"/>
      </c:scatterChart>
      <c:valAx>
        <c:axId val="100877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000000000000001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774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93548387096774"/>
          <c:y val="0.92097264437689974"/>
          <c:w val="0.4564516129032258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V0345 Lac - Prim. O-C Diagr.</a:t>
            </a:r>
          </a:p>
        </c:rich>
      </c:tx>
      <c:layout>
        <c:manualLayout>
          <c:xMode val="edge"/>
          <c:yMode val="edge"/>
          <c:x val="0.2827445010122175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2">
                  <c:v>0</c:v>
                </c:pt>
                <c:pt idx="3">
                  <c:v>2.0000000004074536E-3</c:v>
                </c:pt>
                <c:pt idx="5">
                  <c:v>1.4947999996365979E-2</c:v>
                </c:pt>
                <c:pt idx="7">
                  <c:v>-1.4000004739500582E-5</c:v>
                </c:pt>
                <c:pt idx="8">
                  <c:v>-7.6320000007399358E-3</c:v>
                </c:pt>
                <c:pt idx="9">
                  <c:v>-1.0038000000349712E-2</c:v>
                </c:pt>
                <c:pt idx="13">
                  <c:v>8.9253999998618383E-2</c:v>
                </c:pt>
                <c:pt idx="16">
                  <c:v>1.2739999998302665E-2</c:v>
                </c:pt>
                <c:pt idx="17">
                  <c:v>-1.2604000003193505E-2</c:v>
                </c:pt>
                <c:pt idx="20">
                  <c:v>0.11892600000282982</c:v>
                </c:pt>
                <c:pt idx="23">
                  <c:v>-3.8035999998101033E-2</c:v>
                </c:pt>
                <c:pt idx="25">
                  <c:v>-9.5549999998183921E-2</c:v>
                </c:pt>
                <c:pt idx="26">
                  <c:v>-7.1273999994446058E-2</c:v>
                </c:pt>
                <c:pt idx="27">
                  <c:v>-0.14099800000258256</c:v>
                </c:pt>
                <c:pt idx="32">
                  <c:v>-9.3915999997989275E-2</c:v>
                </c:pt>
                <c:pt idx="33">
                  <c:v>-9.6400000038556755E-3</c:v>
                </c:pt>
                <c:pt idx="34">
                  <c:v>2.1912000003794674E-2</c:v>
                </c:pt>
                <c:pt idx="38">
                  <c:v>7.0441999996546656E-2</c:v>
                </c:pt>
                <c:pt idx="39">
                  <c:v>5.0994000004720874E-2</c:v>
                </c:pt>
                <c:pt idx="40">
                  <c:v>3.9545999999972992E-2</c:v>
                </c:pt>
                <c:pt idx="41">
                  <c:v>-6.3626000002841465E-2</c:v>
                </c:pt>
                <c:pt idx="42">
                  <c:v>9.0537999996740837E-2</c:v>
                </c:pt>
                <c:pt idx="44">
                  <c:v>7.2319999999308493E-2</c:v>
                </c:pt>
                <c:pt idx="45">
                  <c:v>7.2319999999308493E-2</c:v>
                </c:pt>
                <c:pt idx="46">
                  <c:v>7.867199999600416E-2</c:v>
                </c:pt>
                <c:pt idx="48">
                  <c:v>7.8631999997014645E-2</c:v>
                </c:pt>
                <c:pt idx="49">
                  <c:v>7.6911999996809755E-2</c:v>
                </c:pt>
                <c:pt idx="51">
                  <c:v>8.2205999999132473E-2</c:v>
                </c:pt>
                <c:pt idx="52">
                  <c:v>8.2505999998829793E-2</c:v>
                </c:pt>
                <c:pt idx="54">
                  <c:v>8.247799999662675E-2</c:v>
                </c:pt>
                <c:pt idx="55">
                  <c:v>8.4477999997034203E-2</c:v>
                </c:pt>
                <c:pt idx="56">
                  <c:v>8.3146000004489906E-2</c:v>
                </c:pt>
                <c:pt idx="57">
                  <c:v>8.1269999995129183E-2</c:v>
                </c:pt>
                <c:pt idx="58">
                  <c:v>8.4135999997670297E-2</c:v>
                </c:pt>
                <c:pt idx="59">
                  <c:v>8.3112000000255648E-2</c:v>
                </c:pt>
                <c:pt idx="75">
                  <c:v>7.6392000002670102E-2</c:v>
                </c:pt>
                <c:pt idx="76">
                  <c:v>7.841799999732757E-2</c:v>
                </c:pt>
                <c:pt idx="79">
                  <c:v>7.8270000005431939E-2</c:v>
                </c:pt>
                <c:pt idx="81">
                  <c:v>7.5598000003083143E-2</c:v>
                </c:pt>
                <c:pt idx="82">
                  <c:v>7.6307999996060971E-2</c:v>
                </c:pt>
                <c:pt idx="83">
                  <c:v>9.2385999996622559E-2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26-483B-931A-1936FA1F2797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6.949906113784407E-2</c:v>
                </c:pt>
                <c:pt idx="1">
                  <c:v>6.9635285684679291E-2</c:v>
                </c:pt>
                <c:pt idx="2">
                  <c:v>6.964449004595194E-2</c:v>
                </c:pt>
                <c:pt idx="3">
                  <c:v>6.964449004595194E-2</c:v>
                </c:pt>
                <c:pt idx="4">
                  <c:v>7.0489450410781238E-2</c:v>
                </c:pt>
                <c:pt idx="5">
                  <c:v>7.0550199195180741E-2</c:v>
                </c:pt>
                <c:pt idx="6">
                  <c:v>7.0706673336815795E-2</c:v>
                </c:pt>
                <c:pt idx="7">
                  <c:v>7.0737968165142801E-2</c:v>
                </c:pt>
                <c:pt idx="8">
                  <c:v>7.0881556200996149E-2</c:v>
                </c:pt>
                <c:pt idx="9">
                  <c:v>7.1297593330519937E-2</c:v>
                </c:pt>
                <c:pt idx="10">
                  <c:v>7.1310479436301658E-2</c:v>
                </c:pt>
                <c:pt idx="11">
                  <c:v>7.2142553695349249E-2</c:v>
                </c:pt>
                <c:pt idx="12">
                  <c:v>7.215728067338549E-2</c:v>
                </c:pt>
                <c:pt idx="13">
                  <c:v>7.2159121545640012E-2</c:v>
                </c:pt>
                <c:pt idx="14">
                  <c:v>7.2172007651421732E-2</c:v>
                </c:pt>
                <c:pt idx="15">
                  <c:v>7.2330322665311308E-2</c:v>
                </c:pt>
                <c:pt idx="16">
                  <c:v>7.2332163537565844E-2</c:v>
                </c:pt>
                <c:pt idx="17">
                  <c:v>7.237634447167457E-2</c:v>
                </c:pt>
                <c:pt idx="18">
                  <c:v>7.2912038297742815E-2</c:v>
                </c:pt>
                <c:pt idx="19">
                  <c:v>7.3004081910469323E-2</c:v>
                </c:pt>
                <c:pt idx="20">
                  <c:v>7.3057467205850685E-2</c:v>
                </c:pt>
                <c:pt idx="21">
                  <c:v>7.3143988201813601E-2</c:v>
                </c:pt>
                <c:pt idx="22">
                  <c:v>7.3236031814540109E-2</c:v>
                </c:pt>
                <c:pt idx="23">
                  <c:v>7.3245236175812758E-2</c:v>
                </c:pt>
                <c:pt idx="24">
                  <c:v>7.3317030193739433E-2</c:v>
                </c:pt>
                <c:pt idx="25">
                  <c:v>7.341827816773859E-2</c:v>
                </c:pt>
                <c:pt idx="26">
                  <c:v>7.3425641656756704E-2</c:v>
                </c:pt>
                <c:pt idx="27">
                  <c:v>7.3433005145774832E-2</c:v>
                </c:pt>
                <c:pt idx="28">
                  <c:v>7.3917154548716238E-2</c:v>
                </c:pt>
                <c:pt idx="29">
                  <c:v>7.393188152675248E-2</c:v>
                </c:pt>
                <c:pt idx="30">
                  <c:v>7.396133548282495E-2</c:v>
                </c:pt>
                <c:pt idx="31">
                  <c:v>7.3998152927915561E-2</c:v>
                </c:pt>
                <c:pt idx="32">
                  <c:v>7.4128854857987189E-2</c:v>
                </c:pt>
                <c:pt idx="33">
                  <c:v>7.4136218347005317E-2</c:v>
                </c:pt>
                <c:pt idx="34">
                  <c:v>7.4150945325041559E-2</c:v>
                </c:pt>
                <c:pt idx="35">
                  <c:v>7.4694002640127918E-2</c:v>
                </c:pt>
                <c:pt idx="36">
                  <c:v>7.4738183574236644E-2</c:v>
                </c:pt>
                <c:pt idx="37">
                  <c:v>7.4830227186963152E-2</c:v>
                </c:pt>
                <c:pt idx="38">
                  <c:v>7.4832068059217674E-2</c:v>
                </c:pt>
                <c:pt idx="39">
                  <c:v>7.4846795037253916E-2</c:v>
                </c:pt>
                <c:pt idx="40">
                  <c:v>7.4861522015290158E-2</c:v>
                </c:pt>
                <c:pt idx="41">
                  <c:v>7.4883612482344514E-2</c:v>
                </c:pt>
                <c:pt idx="42">
                  <c:v>7.8852533063111352E-2</c:v>
                </c:pt>
                <c:pt idx="43">
                  <c:v>7.895378103711051E-2</c:v>
                </c:pt>
                <c:pt idx="44">
                  <c:v>7.89961210989647E-2</c:v>
                </c:pt>
                <c:pt idx="45">
                  <c:v>7.89961210989647E-2</c:v>
                </c:pt>
                <c:pt idx="46">
                  <c:v>7.9010848077000942E-2</c:v>
                </c:pt>
                <c:pt idx="47">
                  <c:v>7.9336682466052758E-2</c:v>
                </c:pt>
                <c:pt idx="48">
                  <c:v>7.9452657418088157E-2</c:v>
                </c:pt>
                <c:pt idx="49">
                  <c:v>7.9489474863178755E-2</c:v>
                </c:pt>
                <c:pt idx="50">
                  <c:v>7.9712220405976891E-2</c:v>
                </c:pt>
                <c:pt idx="51">
                  <c:v>7.9721424767249541E-2</c:v>
                </c:pt>
                <c:pt idx="52">
                  <c:v>7.9721424767249541E-2</c:v>
                </c:pt>
                <c:pt idx="53">
                  <c:v>8.0212937659209074E-2</c:v>
                </c:pt>
                <c:pt idx="54">
                  <c:v>8.0251595976554208E-2</c:v>
                </c:pt>
                <c:pt idx="55">
                  <c:v>8.0251595976554208E-2</c:v>
                </c:pt>
                <c:pt idx="56">
                  <c:v>8.0568226004333374E-2</c:v>
                </c:pt>
                <c:pt idx="57">
                  <c:v>8.0744949740768263E-2</c:v>
                </c:pt>
                <c:pt idx="58">
                  <c:v>8.0954809177784692E-2</c:v>
                </c:pt>
                <c:pt idx="59">
                  <c:v>8.1146259892255823E-2</c:v>
                </c:pt>
                <c:pt idx="60">
                  <c:v>8.1258553099782152E-2</c:v>
                </c:pt>
                <c:pt idx="61">
                  <c:v>8.1258553099782152E-2</c:v>
                </c:pt>
                <c:pt idx="62">
                  <c:v>8.1258553099782152E-2</c:v>
                </c:pt>
                <c:pt idx="63">
                  <c:v>8.1258553099782152E-2</c:v>
                </c:pt>
                <c:pt idx="64">
                  <c:v>8.1295370544872764E-2</c:v>
                </c:pt>
                <c:pt idx="65">
                  <c:v>8.1332187989963362E-2</c:v>
                </c:pt>
                <c:pt idx="66">
                  <c:v>8.1332187989963362E-2</c:v>
                </c:pt>
                <c:pt idx="67">
                  <c:v>8.1332187989963362E-2</c:v>
                </c:pt>
                <c:pt idx="68">
                  <c:v>8.1332187989963362E-2</c:v>
                </c:pt>
                <c:pt idx="69">
                  <c:v>8.1346914967999603E-2</c:v>
                </c:pt>
                <c:pt idx="70">
                  <c:v>8.1346914967999603E-2</c:v>
                </c:pt>
                <c:pt idx="71">
                  <c:v>8.1346914967999603E-2</c:v>
                </c:pt>
                <c:pt idx="72">
                  <c:v>8.1446322069744226E-2</c:v>
                </c:pt>
                <c:pt idx="73">
                  <c:v>8.1461049047780468E-2</c:v>
                </c:pt>
                <c:pt idx="74">
                  <c:v>8.1497866492871066E-2</c:v>
                </c:pt>
                <c:pt idx="75">
                  <c:v>8.1643295400978935E-2</c:v>
                </c:pt>
                <c:pt idx="76">
                  <c:v>8.1650658889997063E-2</c:v>
                </c:pt>
                <c:pt idx="77">
                  <c:v>8.166354499577877E-2</c:v>
                </c:pt>
                <c:pt idx="78">
                  <c:v>8.166354499577877E-2</c:v>
                </c:pt>
                <c:pt idx="79">
                  <c:v>8.1665385868033305E-2</c:v>
                </c:pt>
                <c:pt idx="80">
                  <c:v>8.1670908484796897E-2</c:v>
                </c:pt>
                <c:pt idx="81">
                  <c:v>8.1687476335087661E-2</c:v>
                </c:pt>
                <c:pt idx="82">
                  <c:v>8.1853154837995365E-2</c:v>
                </c:pt>
                <c:pt idx="83">
                  <c:v>8.3439986721400294E-2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26-483B-931A-1936FA1F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772952"/>
        <c:axId val="1"/>
      </c:scatterChart>
      <c:valAx>
        <c:axId val="1008772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772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V0345 Lac - Sec. O-C Diagr.</a:t>
            </a:r>
          </a:p>
        </c:rich>
      </c:tx>
      <c:layout>
        <c:manualLayout>
          <c:xMode val="edge"/>
          <c:yMode val="edge"/>
          <c:x val="0.2918369489528094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838320948582"/>
          <c:y val="0.1458966565349544"/>
          <c:w val="0.78367425031314808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0">
                  <c:v>-1.2354510000004666</c:v>
                </c:pt>
                <c:pt idx="1">
                  <c:v>-1.2483449999999721</c:v>
                </c:pt>
                <c:pt idx="4">
                  <c:v>-1.2143290000021807</c:v>
                </c:pt>
                <c:pt idx="6">
                  <c:v>-1.2141869999977644</c:v>
                </c:pt>
                <c:pt idx="10">
                  <c:v>-1.2345550000027288</c:v>
                </c:pt>
                <c:pt idx="11">
                  <c:v>-1.1433670000042184</c:v>
                </c:pt>
                <c:pt idx="12">
                  <c:v>-1.1418149999954039</c:v>
                </c:pt>
                <c:pt idx="14">
                  <c:v>-1.1732630000042263</c:v>
                </c:pt>
                <c:pt idx="15">
                  <c:v>-1.2453290000048582</c:v>
                </c:pt>
                <c:pt idx="18">
                  <c:v>-1.1115250000002561</c:v>
                </c:pt>
                <c:pt idx="19">
                  <c:v>-1.1950750000032713</c:v>
                </c:pt>
                <c:pt idx="21">
                  <c:v>-1.139831000000413</c:v>
                </c:pt>
                <c:pt idx="22">
                  <c:v>-1.2373809999990044</c:v>
                </c:pt>
                <c:pt idx="24">
                  <c:v>-1.2513449999969453</c:v>
                </c:pt>
                <c:pt idx="28">
                  <c:v>-1.2118510000073002</c:v>
                </c:pt>
                <c:pt idx="29">
                  <c:v>-1.1672990000006394</c:v>
                </c:pt>
                <c:pt idx="30">
                  <c:v>-1.2121950000000652</c:v>
                </c:pt>
                <c:pt idx="31">
                  <c:v>-1.2088150000054156</c:v>
                </c:pt>
                <c:pt idx="35">
                  <c:v>-1.2407330000060028</c:v>
                </c:pt>
                <c:pt idx="36">
                  <c:v>-1.1180769999991753</c:v>
                </c:pt>
                <c:pt idx="37">
                  <c:v>-1.2056269999957294</c:v>
                </c:pt>
                <c:pt idx="43">
                  <c:v>-1.0500670000037644</c:v>
                </c:pt>
                <c:pt idx="47">
                  <c:v>-1.0554149999952642</c:v>
                </c:pt>
                <c:pt idx="50">
                  <c:v>-1.0492389999999432</c:v>
                </c:pt>
                <c:pt idx="53">
                  <c:v>-1.0404710000002524</c:v>
                </c:pt>
                <c:pt idx="60">
                  <c:v>-1.0307790000078967</c:v>
                </c:pt>
                <c:pt idx="61">
                  <c:v>-1.0307190000021365</c:v>
                </c:pt>
                <c:pt idx="62">
                  <c:v>-1.0246790000019246</c:v>
                </c:pt>
                <c:pt idx="63">
                  <c:v>-1.0246190000034403</c:v>
                </c:pt>
                <c:pt idx="64">
                  <c:v>-1.0299989999984973</c:v>
                </c:pt>
                <c:pt idx="65">
                  <c:v>-1.0294189999985974</c:v>
                </c:pt>
                <c:pt idx="66">
                  <c:v>-1.0293789999996079</c:v>
                </c:pt>
                <c:pt idx="67">
                  <c:v>-1.0292189999963739</c:v>
                </c:pt>
                <c:pt idx="68">
                  <c:v>-1.0291789999973844</c:v>
                </c:pt>
                <c:pt idx="69">
                  <c:v>-1.0344670000049518</c:v>
                </c:pt>
                <c:pt idx="70">
                  <c:v>-1.0344370000020717</c:v>
                </c:pt>
                <c:pt idx="71">
                  <c:v>-1.0301670000044396</c:v>
                </c:pt>
                <c:pt idx="72">
                  <c:v>-1.0276410000005853</c:v>
                </c:pt>
                <c:pt idx="73">
                  <c:v>-1.0296890000026906</c:v>
                </c:pt>
                <c:pt idx="74">
                  <c:v>-1.0302089999968302</c:v>
                </c:pt>
                <c:pt idx="77">
                  <c:v>-1.0220289999997476</c:v>
                </c:pt>
                <c:pt idx="78">
                  <c:v>-1.0202989999961574</c:v>
                </c:pt>
                <c:pt idx="80">
                  <c:v>-1.0286230000056094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47-44EA-B026-D8352C48EE8C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-39.5</c:v>
                </c:pt>
                <c:pt idx="1">
                  <c:v>-2.5</c:v>
                </c:pt>
                <c:pt idx="2">
                  <c:v>0</c:v>
                </c:pt>
                <c:pt idx="3">
                  <c:v>0</c:v>
                </c:pt>
                <c:pt idx="4">
                  <c:v>229.5</c:v>
                </c:pt>
                <c:pt idx="5">
                  <c:v>246</c:v>
                </c:pt>
                <c:pt idx="6">
                  <c:v>288.5</c:v>
                </c:pt>
                <c:pt idx="7">
                  <c:v>297</c:v>
                </c:pt>
                <c:pt idx="8">
                  <c:v>336</c:v>
                </c:pt>
                <c:pt idx="9">
                  <c:v>449</c:v>
                </c:pt>
                <c:pt idx="10">
                  <c:v>452.5</c:v>
                </c:pt>
                <c:pt idx="11">
                  <c:v>678.5</c:v>
                </c:pt>
                <c:pt idx="12">
                  <c:v>682.5</c:v>
                </c:pt>
                <c:pt idx="13">
                  <c:v>683</c:v>
                </c:pt>
                <c:pt idx="14">
                  <c:v>686.5</c:v>
                </c:pt>
                <c:pt idx="15">
                  <c:v>729.5</c:v>
                </c:pt>
                <c:pt idx="16">
                  <c:v>730</c:v>
                </c:pt>
                <c:pt idx="17">
                  <c:v>742</c:v>
                </c:pt>
                <c:pt idx="18">
                  <c:v>887.5</c:v>
                </c:pt>
                <c:pt idx="19">
                  <c:v>912.5</c:v>
                </c:pt>
                <c:pt idx="20">
                  <c:v>927</c:v>
                </c:pt>
                <c:pt idx="21">
                  <c:v>950.5</c:v>
                </c:pt>
                <c:pt idx="22">
                  <c:v>975.5</c:v>
                </c:pt>
                <c:pt idx="23">
                  <c:v>978</c:v>
                </c:pt>
                <c:pt idx="24">
                  <c:v>997.5</c:v>
                </c:pt>
                <c:pt idx="25">
                  <c:v>1025</c:v>
                </c:pt>
                <c:pt idx="26">
                  <c:v>1027</c:v>
                </c:pt>
                <c:pt idx="27">
                  <c:v>1029</c:v>
                </c:pt>
                <c:pt idx="28">
                  <c:v>1160.5</c:v>
                </c:pt>
                <c:pt idx="29">
                  <c:v>1164.5</c:v>
                </c:pt>
                <c:pt idx="30">
                  <c:v>1172.5</c:v>
                </c:pt>
                <c:pt idx="31">
                  <c:v>1182.5</c:v>
                </c:pt>
                <c:pt idx="32">
                  <c:v>1218</c:v>
                </c:pt>
                <c:pt idx="33">
                  <c:v>1220</c:v>
                </c:pt>
                <c:pt idx="34">
                  <c:v>1224</c:v>
                </c:pt>
                <c:pt idx="35">
                  <c:v>1371.5</c:v>
                </c:pt>
                <c:pt idx="36">
                  <c:v>1383.5</c:v>
                </c:pt>
                <c:pt idx="37">
                  <c:v>1408.5</c:v>
                </c:pt>
                <c:pt idx="38">
                  <c:v>1409</c:v>
                </c:pt>
                <c:pt idx="39">
                  <c:v>1413</c:v>
                </c:pt>
                <c:pt idx="40">
                  <c:v>1417</c:v>
                </c:pt>
                <c:pt idx="41">
                  <c:v>1423</c:v>
                </c:pt>
                <c:pt idx="42">
                  <c:v>2501</c:v>
                </c:pt>
                <c:pt idx="43">
                  <c:v>2528.5</c:v>
                </c:pt>
                <c:pt idx="44">
                  <c:v>2540</c:v>
                </c:pt>
                <c:pt idx="45">
                  <c:v>2540</c:v>
                </c:pt>
                <c:pt idx="46">
                  <c:v>2544</c:v>
                </c:pt>
                <c:pt idx="47">
                  <c:v>2632.5</c:v>
                </c:pt>
                <c:pt idx="48">
                  <c:v>2664</c:v>
                </c:pt>
                <c:pt idx="49">
                  <c:v>2674</c:v>
                </c:pt>
                <c:pt idx="50">
                  <c:v>2734.5</c:v>
                </c:pt>
                <c:pt idx="51">
                  <c:v>2737</c:v>
                </c:pt>
                <c:pt idx="52">
                  <c:v>2737</c:v>
                </c:pt>
                <c:pt idx="53">
                  <c:v>2870.5</c:v>
                </c:pt>
                <c:pt idx="54">
                  <c:v>2881</c:v>
                </c:pt>
                <c:pt idx="55">
                  <c:v>2881</c:v>
                </c:pt>
                <c:pt idx="56">
                  <c:v>2967</c:v>
                </c:pt>
                <c:pt idx="57">
                  <c:v>3015</c:v>
                </c:pt>
                <c:pt idx="58">
                  <c:v>3072</c:v>
                </c:pt>
                <c:pt idx="59">
                  <c:v>3124</c:v>
                </c:pt>
                <c:pt idx="60">
                  <c:v>3154.5</c:v>
                </c:pt>
                <c:pt idx="61">
                  <c:v>3154.5</c:v>
                </c:pt>
                <c:pt idx="62">
                  <c:v>3154.5</c:v>
                </c:pt>
                <c:pt idx="63">
                  <c:v>3154.5</c:v>
                </c:pt>
                <c:pt idx="64">
                  <c:v>3164.5</c:v>
                </c:pt>
                <c:pt idx="65">
                  <c:v>3174.5</c:v>
                </c:pt>
                <c:pt idx="66">
                  <c:v>3174.5</c:v>
                </c:pt>
                <c:pt idx="67">
                  <c:v>3174.5</c:v>
                </c:pt>
                <c:pt idx="68">
                  <c:v>3174.5</c:v>
                </c:pt>
                <c:pt idx="69">
                  <c:v>3178.5</c:v>
                </c:pt>
                <c:pt idx="70">
                  <c:v>3178.5</c:v>
                </c:pt>
                <c:pt idx="71">
                  <c:v>3178.5</c:v>
                </c:pt>
                <c:pt idx="72">
                  <c:v>3205.5</c:v>
                </c:pt>
                <c:pt idx="73">
                  <c:v>3209.5</c:v>
                </c:pt>
                <c:pt idx="74">
                  <c:v>3219.5</c:v>
                </c:pt>
                <c:pt idx="75">
                  <c:v>3259</c:v>
                </c:pt>
                <c:pt idx="76">
                  <c:v>3261</c:v>
                </c:pt>
                <c:pt idx="77">
                  <c:v>3264.5</c:v>
                </c:pt>
                <c:pt idx="78">
                  <c:v>3264.5</c:v>
                </c:pt>
                <c:pt idx="79">
                  <c:v>3265</c:v>
                </c:pt>
                <c:pt idx="80">
                  <c:v>3266.5</c:v>
                </c:pt>
                <c:pt idx="81">
                  <c:v>3271</c:v>
                </c:pt>
                <c:pt idx="82">
                  <c:v>3316</c:v>
                </c:pt>
                <c:pt idx="83">
                  <c:v>3747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-1.2534258218622871</c:v>
                </c:pt>
                <c:pt idx="1">
                  <c:v>-1.2508641029539991</c:v>
                </c:pt>
                <c:pt idx="2">
                  <c:v>-1.2506910138385743</c:v>
                </c:pt>
                <c:pt idx="3">
                  <c:v>-1.2506910138385743</c:v>
                </c:pt>
                <c:pt idx="4">
                  <c:v>-1.2348014330425723</c:v>
                </c:pt>
                <c:pt idx="5">
                  <c:v>-1.2336590448807683</c:v>
                </c:pt>
                <c:pt idx="6">
                  <c:v>-1.2307165299185456</c:v>
                </c:pt>
                <c:pt idx="7">
                  <c:v>-1.2301280269261012</c:v>
                </c:pt>
                <c:pt idx="8">
                  <c:v>-1.2274278367254734</c:v>
                </c:pt>
                <c:pt idx="9">
                  <c:v>-1.2196042087082699</c:v>
                </c:pt>
                <c:pt idx="10">
                  <c:v>-1.2193618839466751</c:v>
                </c:pt>
                <c:pt idx="11">
                  <c:v>-1.2037146279122679</c:v>
                </c:pt>
                <c:pt idx="12">
                  <c:v>-1.2034376853275881</c:v>
                </c:pt>
                <c:pt idx="13">
                  <c:v>-1.2034030675045033</c:v>
                </c:pt>
                <c:pt idx="14">
                  <c:v>-1.2031607427429085</c:v>
                </c:pt>
                <c:pt idx="15">
                  <c:v>-1.2001836099576009</c:v>
                </c:pt>
                <c:pt idx="16">
                  <c:v>-1.2001489921345159</c:v>
                </c:pt>
                <c:pt idx="17">
                  <c:v>-1.1993181643804767</c:v>
                </c:pt>
                <c:pt idx="18">
                  <c:v>-1.1892443778627499</c:v>
                </c:pt>
                <c:pt idx="19">
                  <c:v>-1.1875134867085013</c:v>
                </c:pt>
                <c:pt idx="20">
                  <c:v>-1.1865095698390371</c:v>
                </c:pt>
                <c:pt idx="21">
                  <c:v>-1.1848825321540435</c:v>
                </c:pt>
                <c:pt idx="22">
                  <c:v>-1.1831516409997949</c:v>
                </c:pt>
                <c:pt idx="23">
                  <c:v>-1.1829785518843701</c:v>
                </c:pt>
                <c:pt idx="24">
                  <c:v>-1.1816284567840563</c:v>
                </c:pt>
                <c:pt idx="25">
                  <c:v>-1.1797244765143828</c:v>
                </c:pt>
                <c:pt idx="26">
                  <c:v>-1.1795860052220428</c:v>
                </c:pt>
                <c:pt idx="27">
                  <c:v>-1.179447533929703</c:v>
                </c:pt>
                <c:pt idx="28">
                  <c:v>-1.1703430464583555</c:v>
                </c:pt>
                <c:pt idx="29">
                  <c:v>-1.1700661038736757</c:v>
                </c:pt>
                <c:pt idx="30">
                  <c:v>-1.1695122187043161</c:v>
                </c:pt>
                <c:pt idx="31">
                  <c:v>-1.1688198622426167</c:v>
                </c:pt>
                <c:pt idx="32">
                  <c:v>-1.1663619968035837</c:v>
                </c:pt>
                <c:pt idx="33">
                  <c:v>-1.1662235255112439</c:v>
                </c:pt>
                <c:pt idx="34">
                  <c:v>-1.1659465829265641</c:v>
                </c:pt>
                <c:pt idx="35">
                  <c:v>-1.1557343251164975</c:v>
                </c:pt>
                <c:pt idx="36">
                  <c:v>-1.1549034973624581</c:v>
                </c:pt>
                <c:pt idx="37">
                  <c:v>-1.1531726062082095</c:v>
                </c:pt>
                <c:pt idx="38">
                  <c:v>-1.1531379883851247</c:v>
                </c:pt>
                <c:pt idx="39">
                  <c:v>-1.1528610458004449</c:v>
                </c:pt>
                <c:pt idx="40">
                  <c:v>-1.1525841032157651</c:v>
                </c:pt>
                <c:pt idx="41">
                  <c:v>-1.1521686893387455</c:v>
                </c:pt>
                <c:pt idx="42">
                  <c:v>-1.0775326627675468</c:v>
                </c:pt>
                <c:pt idx="43">
                  <c:v>-1.0756286824978734</c:v>
                </c:pt>
                <c:pt idx="44">
                  <c:v>-1.0748324725669192</c:v>
                </c:pt>
                <c:pt idx="45">
                  <c:v>-1.0748324725669192</c:v>
                </c:pt>
                <c:pt idx="46">
                  <c:v>-1.0745555299822394</c:v>
                </c:pt>
                <c:pt idx="47">
                  <c:v>-1.0684281752961995</c:v>
                </c:pt>
                <c:pt idx="48">
                  <c:v>-1.0662472524418463</c:v>
                </c:pt>
                <c:pt idx="49">
                  <c:v>-1.0655548959801469</c:v>
                </c:pt>
                <c:pt idx="50">
                  <c:v>-1.0613661393868652</c:v>
                </c:pt>
                <c:pt idx="51">
                  <c:v>-1.0611930502714404</c:v>
                </c:pt>
                <c:pt idx="52">
                  <c:v>-1.0611930502714404</c:v>
                </c:pt>
                <c:pt idx="53">
                  <c:v>-1.0519500915077531</c:v>
                </c:pt>
                <c:pt idx="54">
                  <c:v>-1.0512231172229685</c:v>
                </c:pt>
                <c:pt idx="55">
                  <c:v>-1.0512231172229685</c:v>
                </c:pt>
                <c:pt idx="56">
                  <c:v>-1.0452688516523534</c:v>
                </c:pt>
                <c:pt idx="57">
                  <c:v>-1.0419455406361962</c:v>
                </c:pt>
                <c:pt idx="58">
                  <c:v>-1.0379991088045095</c:v>
                </c:pt>
                <c:pt idx="59">
                  <c:v>-1.0343988552036725</c:v>
                </c:pt>
                <c:pt idx="60">
                  <c:v>-1.0322871679954893</c:v>
                </c:pt>
                <c:pt idx="61">
                  <c:v>-1.0322871679954893</c:v>
                </c:pt>
                <c:pt idx="62">
                  <c:v>-1.0322871679954893</c:v>
                </c:pt>
                <c:pt idx="63">
                  <c:v>-1.0322871679954893</c:v>
                </c:pt>
                <c:pt idx="64">
                  <c:v>-1.0315948115337896</c:v>
                </c:pt>
                <c:pt idx="65">
                  <c:v>-1.0309024550720902</c:v>
                </c:pt>
                <c:pt idx="66">
                  <c:v>-1.0309024550720902</c:v>
                </c:pt>
                <c:pt idx="67">
                  <c:v>-1.0309024550720902</c:v>
                </c:pt>
                <c:pt idx="68">
                  <c:v>-1.0309024550720902</c:v>
                </c:pt>
                <c:pt idx="69">
                  <c:v>-1.0306255124874104</c:v>
                </c:pt>
                <c:pt idx="70">
                  <c:v>-1.0306255124874104</c:v>
                </c:pt>
                <c:pt idx="71">
                  <c:v>-1.0306255124874104</c:v>
                </c:pt>
                <c:pt idx="72">
                  <c:v>-1.028756150040822</c:v>
                </c:pt>
                <c:pt idx="73">
                  <c:v>-1.0284792074561424</c:v>
                </c:pt>
                <c:pt idx="74">
                  <c:v>-1.0277868509944428</c:v>
                </c:pt>
                <c:pt idx="75">
                  <c:v>-1.0250520429707302</c:v>
                </c:pt>
                <c:pt idx="76">
                  <c:v>-1.0249135716783901</c:v>
                </c:pt>
                <c:pt idx="77">
                  <c:v>-1.0246712469167956</c:v>
                </c:pt>
                <c:pt idx="78">
                  <c:v>-1.0246712469167956</c:v>
                </c:pt>
                <c:pt idx="79">
                  <c:v>-1.0246366290937106</c:v>
                </c:pt>
                <c:pt idx="80">
                  <c:v>-1.0245327756244555</c:v>
                </c:pt>
                <c:pt idx="81">
                  <c:v>-1.0242212152166907</c:v>
                </c:pt>
                <c:pt idx="82">
                  <c:v>-1.0211056111390433</c:v>
                </c:pt>
                <c:pt idx="83">
                  <c:v>-0.99126504763979795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47-44EA-B026-D8352C48E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782136"/>
        <c:axId val="1"/>
      </c:scatterChart>
      <c:valAx>
        <c:axId val="1008782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782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0</xdr:rowOff>
    </xdr:from>
    <xdr:to>
      <xdr:col>20</xdr:col>
      <xdr:colOff>428625</xdr:colOff>
      <xdr:row>18</xdr:row>
      <xdr:rowOff>152400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86D0F1F6-3F46-ECC5-6BB1-A318E7D8D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13</xdr:col>
      <xdr:colOff>333375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21C9D4-7D05-C4A0-75C8-EFFB1A1E3F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22</xdr:row>
      <xdr:rowOff>9524</xdr:rowOff>
    </xdr:from>
    <xdr:to>
      <xdr:col>13</xdr:col>
      <xdr:colOff>342900</xdr:colOff>
      <xdr:row>42</xdr:row>
      <xdr:rowOff>95249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5788071-88A1-6FC3-2D40-F794C178F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5" TargetMode="External"/><Relationship Id="rId13" Type="http://schemas.openxmlformats.org/officeDocument/2006/relationships/hyperlink" Target="http://www.konkoly.hu/cgi-bin/IBVS?5745" TargetMode="External"/><Relationship Id="rId18" Type="http://schemas.openxmlformats.org/officeDocument/2006/relationships/hyperlink" Target="http://var.astro.cz/oejv/issues/oejv0137.pdf" TargetMode="External"/><Relationship Id="rId26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5745" TargetMode="External"/><Relationship Id="rId21" Type="http://schemas.openxmlformats.org/officeDocument/2006/relationships/hyperlink" Target="http://var.astro.cz/oejv/issues/oejv0137.pdf" TargetMode="External"/><Relationship Id="rId34" Type="http://schemas.openxmlformats.org/officeDocument/2006/relationships/hyperlink" Target="http://www.bav-astro.de/sfs/BAVM_link.php?BAVMnr=231" TargetMode="External"/><Relationship Id="rId7" Type="http://schemas.openxmlformats.org/officeDocument/2006/relationships/hyperlink" Target="http://www.konkoly.hu/cgi-bin/IBVS?5595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www.bav-astro.de/sfs/BAVM_link.php?BAVMnr=215" TargetMode="External"/><Relationship Id="rId3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5745" TargetMode="External"/><Relationship Id="rId16" Type="http://schemas.openxmlformats.org/officeDocument/2006/relationships/hyperlink" Target="http://vsolj.cetus-net.org/no48.pdf" TargetMode="External"/><Relationship Id="rId20" Type="http://schemas.openxmlformats.org/officeDocument/2006/relationships/hyperlink" Target="http://var.astro.cz/oejv/issues/oejv0137.pdf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595" TargetMode="External"/><Relationship Id="rId6" Type="http://schemas.openxmlformats.org/officeDocument/2006/relationships/hyperlink" Target="http://www.konkoly.hu/cgi-bin/IBVS?5745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www.bav-astro.de/sfs/BAVM_link.php?BAVMnr=214" TargetMode="External"/><Relationship Id="rId32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595" TargetMode="External"/><Relationship Id="rId15" Type="http://schemas.openxmlformats.org/officeDocument/2006/relationships/hyperlink" Target="http://www.bav-astro.de/sfs/BAVM_link.php?BAVMnr=193" TargetMode="External"/><Relationship Id="rId23" Type="http://schemas.openxmlformats.org/officeDocument/2006/relationships/hyperlink" Target="http://www.bav-astro.de/sfs/BAVM_link.php?BAVMnr=228" TargetMode="External"/><Relationship Id="rId28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konkoly.hu/cgi-bin/IBVS?5595" TargetMode="External"/><Relationship Id="rId19" Type="http://schemas.openxmlformats.org/officeDocument/2006/relationships/hyperlink" Target="http://www.bav-astro.de/sfs/BAVM_link.php?BAVMnr=212" TargetMode="External"/><Relationship Id="rId31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595" TargetMode="External"/><Relationship Id="rId9" Type="http://schemas.openxmlformats.org/officeDocument/2006/relationships/hyperlink" Target="http://www.konkoly.hu/cgi-bin/IBVS?5595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var.astro.cz/oejv/issues/oejv0137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7"/>
  <sheetViews>
    <sheetView tabSelected="1" workbookViewId="0">
      <pane xSplit="14" ySplit="21" topLeftCell="O91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6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17</v>
      </c>
      <c r="B2" s="9" t="s">
        <v>31</v>
      </c>
    </row>
    <row r="3" spans="1:7" ht="13.5" thickBot="1" x14ac:dyDescent="0.25">
      <c r="C3" s="22" t="s">
        <v>32</v>
      </c>
    </row>
    <row r="4" spans="1:7" ht="14.25" thickTop="1" thickBot="1" x14ac:dyDescent="0.25">
      <c r="A4" s="6" t="s">
        <v>0</v>
      </c>
      <c r="C4" s="3">
        <v>31344.406999999999</v>
      </c>
      <c r="D4" s="4">
        <v>7.4918620000000002</v>
      </c>
      <c r="E4" s="16" t="s">
        <v>33</v>
      </c>
    </row>
    <row r="5" spans="1:7" ht="13.5" thickTop="1" x14ac:dyDescent="0.2">
      <c r="A5" s="58" t="s">
        <v>336</v>
      </c>
      <c r="C5" s="59">
        <v>-9.5</v>
      </c>
    </row>
    <row r="6" spans="1:7" x14ac:dyDescent="0.2">
      <c r="A6" s="6" t="s">
        <v>1</v>
      </c>
      <c r="C6" s="10"/>
    </row>
    <row r="7" spans="1:7" x14ac:dyDescent="0.2">
      <c r="A7" t="s">
        <v>2</v>
      </c>
      <c r="C7">
        <f>+C4</f>
        <v>31344.406999999999</v>
      </c>
    </row>
    <row r="8" spans="1:7" x14ac:dyDescent="0.2">
      <c r="A8" t="s">
        <v>3</v>
      </c>
      <c r="C8">
        <f>+D4</f>
        <v>7.4918620000000002</v>
      </c>
    </row>
    <row r="9" spans="1:7" x14ac:dyDescent="0.2">
      <c r="A9" s="14" t="s">
        <v>28</v>
      </c>
      <c r="B9" s="14"/>
      <c r="C9" s="15">
        <v>63</v>
      </c>
      <c r="D9" s="15">
        <v>21</v>
      </c>
    </row>
    <row r="10" spans="1:7" ht="13.5" thickBot="1" x14ac:dyDescent="0.25">
      <c r="A10" s="16"/>
      <c r="B10" s="16"/>
      <c r="C10" s="5" t="s">
        <v>19</v>
      </c>
      <c r="D10" s="5" t="s">
        <v>20</v>
      </c>
    </row>
    <row r="11" spans="1:7" x14ac:dyDescent="0.2">
      <c r="A11" s="16" t="s">
        <v>14</v>
      </c>
      <c r="B11" s="16"/>
      <c r="C11" s="17">
        <f ca="1">INTERCEPT(INDIRECT(C14):R$935,INDIRECT(C13):$F$935)</f>
        <v>6.964449004595194E-2</v>
      </c>
      <c r="D11" s="17">
        <f ca="1">INTERCEPT(INDIRECT(D14):S$935,INDIRECT(D13):$F$935)</f>
        <v>-1.2506910138385743</v>
      </c>
      <c r="F11" s="14" t="s">
        <v>330</v>
      </c>
      <c r="G11" s="54">
        <v>1</v>
      </c>
    </row>
    <row r="12" spans="1:7" x14ac:dyDescent="0.2">
      <c r="A12" s="16" t="s">
        <v>15</v>
      </c>
      <c r="B12" s="16"/>
      <c r="C12" s="17">
        <f ca="1">SLOPE(INDIRECT(C14):R$935,INDIRECT(C13):$F$935)</f>
        <v>3.6817445090601413E-6</v>
      </c>
      <c r="D12" s="17">
        <f ca="1">SLOPE(INDIRECT(D14):S$935,INDIRECT(D13):$F$935)</f>
        <v>6.9235646169942976E-5</v>
      </c>
      <c r="F12" s="14" t="s">
        <v>331</v>
      </c>
      <c r="G12" s="55">
        <f ca="1">NOW()+15018.5+$C$5/24</f>
        <v>60357.695777893518</v>
      </c>
    </row>
    <row r="13" spans="1:7" x14ac:dyDescent="0.2">
      <c r="A13" s="14" t="s">
        <v>29</v>
      </c>
      <c r="B13" s="14"/>
      <c r="C13" s="15" t="str">
        <f>"F"&amp;C9</f>
        <v>F63</v>
      </c>
      <c r="D13" s="15" t="str">
        <f>"F"&amp;D9</f>
        <v>F21</v>
      </c>
      <c r="F13" s="14" t="s">
        <v>332</v>
      </c>
      <c r="G13" s="17">
        <f ca="1">ROUND(2*(G12-$C$7)/$C$8,0)/2+G11</f>
        <v>3873.5</v>
      </c>
    </row>
    <row r="14" spans="1:7" x14ac:dyDescent="0.2">
      <c r="A14" s="14" t="s">
        <v>30</v>
      </c>
      <c r="B14" s="14"/>
      <c r="C14" s="15" t="str">
        <f>"R"&amp;C9</f>
        <v>R63</v>
      </c>
      <c r="D14" s="15" t="str">
        <f>"S"&amp;D9</f>
        <v>S21</v>
      </c>
      <c r="F14" s="14" t="s">
        <v>333</v>
      </c>
      <c r="G14" s="22">
        <f ca="1">ROUND(2*(G12-$C$15)/$C$16,0)/2+G11</f>
        <v>126.5</v>
      </c>
    </row>
    <row r="15" spans="1:7" x14ac:dyDescent="0.2">
      <c r="A15" s="18" t="s">
        <v>16</v>
      </c>
      <c r="B15" s="16"/>
      <c r="C15" s="19">
        <f ca="1">($C7+C11)+($C8+C12)*INT(MAX($F21:$F3533))</f>
        <v>59416.497353986721</v>
      </c>
      <c r="D15" s="19">
        <f ca="1">($C7+D11)+($C8+D12)*INT(MAX($F21:$F3533))</f>
        <v>59415.422648952357</v>
      </c>
      <c r="F15" s="14" t="s">
        <v>334</v>
      </c>
      <c r="G15" s="56">
        <f ca="1">+$C$15+$C$16*G14-15018.5-$C$5/24</f>
        <v>45346.114196060735</v>
      </c>
    </row>
    <row r="16" spans="1:7" x14ac:dyDescent="0.2">
      <c r="A16" s="20" t="s">
        <v>4</v>
      </c>
      <c r="B16" s="16"/>
      <c r="C16" s="21">
        <f ca="1">+$C8+C12</f>
        <v>7.4918656817445095</v>
      </c>
      <c r="D16" s="17">
        <f ca="1">+$C8+D12</f>
        <v>7.4919312356461703</v>
      </c>
      <c r="G16" s="57" t="s">
        <v>335</v>
      </c>
    </row>
    <row r="17" spans="1:19" ht="13.5" thickBot="1" x14ac:dyDescent="0.25">
      <c r="A17" s="13" t="s">
        <v>27</v>
      </c>
      <c r="C17">
        <f>COUNT(C21:C1247)</f>
        <v>84</v>
      </c>
    </row>
    <row r="18" spans="1:19" ht="14.25" thickTop="1" thickBot="1" x14ac:dyDescent="0.25">
      <c r="A18" s="6" t="s">
        <v>22</v>
      </c>
      <c r="C18" s="3">
        <f ca="1">+C15</f>
        <v>59416.497353986721</v>
      </c>
      <c r="D18" s="4">
        <f ca="1">+C16</f>
        <v>7.4918656817445095</v>
      </c>
      <c r="E18" s="37">
        <f>R19</f>
        <v>41</v>
      </c>
    </row>
    <row r="19" spans="1:19" ht="14.25" thickTop="1" thickBot="1" x14ac:dyDescent="0.25">
      <c r="A19" s="6" t="s">
        <v>23</v>
      </c>
      <c r="C19" s="3">
        <f ca="1">+D15</f>
        <v>59415.422648952357</v>
      </c>
      <c r="D19" s="4">
        <f ca="1">+D16</f>
        <v>7.4919312356461703</v>
      </c>
      <c r="E19" s="37">
        <f>S19</f>
        <v>43</v>
      </c>
      <c r="R19">
        <f>COUNT(R21:R322)</f>
        <v>41</v>
      </c>
      <c r="S19">
        <f>COUNT(S21:S322)</f>
        <v>43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11</v>
      </c>
      <c r="I20" s="8" t="s">
        <v>42</v>
      </c>
      <c r="J20" s="8" t="s">
        <v>43</v>
      </c>
      <c r="K20" s="8" t="s">
        <v>44</v>
      </c>
      <c r="L20" s="8" t="s">
        <v>54</v>
      </c>
      <c r="M20" s="8" t="s">
        <v>18</v>
      </c>
      <c r="N20" s="8" t="s">
        <v>21</v>
      </c>
      <c r="O20" s="8" t="s">
        <v>24</v>
      </c>
      <c r="P20" s="7" t="s">
        <v>25</v>
      </c>
      <c r="Q20" s="5" t="s">
        <v>13</v>
      </c>
      <c r="R20" s="7" t="s">
        <v>19</v>
      </c>
      <c r="S20" s="7" t="s">
        <v>20</v>
      </c>
    </row>
    <row r="21" spans="1:19" x14ac:dyDescent="0.2">
      <c r="A21" s="52" t="s">
        <v>68</v>
      </c>
      <c r="B21" s="53" t="s">
        <v>37</v>
      </c>
      <c r="C21" s="62">
        <v>31047.242999999999</v>
      </c>
      <c r="D21" s="39"/>
      <c r="E21">
        <f t="shared" ref="E21:E52" si="0">+(C21-C$7)/C$8</f>
        <v>-39.664905733714882</v>
      </c>
      <c r="F21">
        <f t="shared" ref="F21:F52" si="1">ROUND(2*E21,0)/2</f>
        <v>-39.5</v>
      </c>
      <c r="G21">
        <f>+C21-(C$7+F21*C$8)</f>
        <v>-1.2354510000004666</v>
      </c>
      <c r="K21">
        <f>+G21</f>
        <v>-1.2354510000004666</v>
      </c>
      <c r="O21">
        <f t="shared" ref="O21:O52" ca="1" si="2">+C$11+C$12*$F21</f>
        <v>6.949906113784407E-2</v>
      </c>
      <c r="P21">
        <f t="shared" ref="P21:P52" ca="1" si="3">+D$11+D$12*$F21</f>
        <v>-1.2534258218622871</v>
      </c>
      <c r="Q21" s="2">
        <f t="shared" ref="Q21:Q52" si="4">+C21-15018.5</f>
        <v>16028.742999999999</v>
      </c>
      <c r="S21">
        <f>G21</f>
        <v>-1.2354510000004666</v>
      </c>
    </row>
    <row r="22" spans="1:19" x14ac:dyDescent="0.2">
      <c r="A22" s="52" t="s">
        <v>68</v>
      </c>
      <c r="B22" s="53" t="s">
        <v>37</v>
      </c>
      <c r="C22" s="62">
        <v>31324.429</v>
      </c>
      <c r="D22" s="39"/>
      <c r="E22">
        <f t="shared" si="0"/>
        <v>-2.6666268011876295</v>
      </c>
      <c r="F22">
        <f t="shared" si="1"/>
        <v>-2.5</v>
      </c>
      <c r="G22">
        <f>+C22-(C$7+F22*C$8)</f>
        <v>-1.2483449999999721</v>
      </c>
      <c r="K22">
        <f>+G22</f>
        <v>-1.2483449999999721</v>
      </c>
      <c r="O22">
        <f t="shared" ca="1" si="2"/>
        <v>6.9635285684679291E-2</v>
      </c>
      <c r="P22">
        <f t="shared" ca="1" si="3"/>
        <v>-1.2508641029539991</v>
      </c>
      <c r="Q22" s="2">
        <f t="shared" si="4"/>
        <v>16305.929</v>
      </c>
      <c r="S22">
        <f>G22</f>
        <v>-1.2483449999999721</v>
      </c>
    </row>
    <row r="23" spans="1:19" x14ac:dyDescent="0.2">
      <c r="A23" t="s">
        <v>11</v>
      </c>
      <c r="C23" s="11">
        <v>31344.406999999999</v>
      </c>
      <c r="D23" s="11" t="s">
        <v>26</v>
      </c>
      <c r="E23">
        <f t="shared" si="0"/>
        <v>0</v>
      </c>
      <c r="F23">
        <f t="shared" si="1"/>
        <v>0</v>
      </c>
      <c r="H23">
        <v>0</v>
      </c>
      <c r="O23">
        <f t="shared" ca="1" si="2"/>
        <v>6.964449004595194E-2</v>
      </c>
      <c r="P23">
        <f t="shared" ca="1" si="3"/>
        <v>-1.2506910138385743</v>
      </c>
      <c r="Q23" s="2">
        <f t="shared" si="4"/>
        <v>16325.906999999999</v>
      </c>
      <c r="R23">
        <f>G23</f>
        <v>0</v>
      </c>
    </row>
    <row r="24" spans="1:19" x14ac:dyDescent="0.2">
      <c r="A24" s="52" t="s">
        <v>68</v>
      </c>
      <c r="B24" s="53" t="s">
        <v>35</v>
      </c>
      <c r="C24" s="62">
        <v>31344.409</v>
      </c>
      <c r="D24" s="39"/>
      <c r="E24">
        <f t="shared" si="0"/>
        <v>2.6695633213845286E-4</v>
      </c>
      <c r="F24">
        <f t="shared" si="1"/>
        <v>0</v>
      </c>
      <c r="G24">
        <f t="shared" ref="G24:G55" si="5">+C24-(C$7+F24*C$8)</f>
        <v>2.0000000004074536E-3</v>
      </c>
      <c r="K24">
        <f t="shared" ref="K24:K62" si="6">+G24</f>
        <v>2.0000000004074536E-3</v>
      </c>
      <c r="O24">
        <f t="shared" ca="1" si="2"/>
        <v>6.964449004595194E-2</v>
      </c>
      <c r="P24">
        <f t="shared" ca="1" si="3"/>
        <v>-1.2506910138385743</v>
      </c>
      <c r="Q24" s="2">
        <f t="shared" si="4"/>
        <v>16325.909</v>
      </c>
      <c r="R24">
        <f>G24</f>
        <v>2.0000000004074536E-3</v>
      </c>
    </row>
    <row r="25" spans="1:19" x14ac:dyDescent="0.2">
      <c r="A25" s="52" t="s">
        <v>79</v>
      </c>
      <c r="B25" s="53" t="s">
        <v>37</v>
      </c>
      <c r="C25" s="62">
        <v>33062.574999999997</v>
      </c>
      <c r="D25" s="39"/>
      <c r="E25">
        <f t="shared" si="0"/>
        <v>229.33791359210804</v>
      </c>
      <c r="F25">
        <f t="shared" si="1"/>
        <v>229.5</v>
      </c>
      <c r="G25">
        <f t="shared" si="5"/>
        <v>-1.2143290000021807</v>
      </c>
      <c r="K25">
        <f t="shared" si="6"/>
        <v>-1.2143290000021807</v>
      </c>
      <c r="O25">
        <f t="shared" ca="1" si="2"/>
        <v>7.0489450410781238E-2</v>
      </c>
      <c r="P25">
        <f t="shared" ca="1" si="3"/>
        <v>-1.2348014330425723</v>
      </c>
      <c r="Q25" s="2">
        <f t="shared" si="4"/>
        <v>18044.074999999997</v>
      </c>
      <c r="S25">
        <f>G25</f>
        <v>-1.2143290000021807</v>
      </c>
    </row>
    <row r="26" spans="1:19" x14ac:dyDescent="0.2">
      <c r="A26" s="52" t="s">
        <v>79</v>
      </c>
      <c r="B26" s="53" t="s">
        <v>35</v>
      </c>
      <c r="C26" s="62">
        <v>33187.42</v>
      </c>
      <c r="D26" s="39"/>
      <c r="E26">
        <f t="shared" si="0"/>
        <v>246.00199523162587</v>
      </c>
      <c r="F26">
        <f t="shared" si="1"/>
        <v>246</v>
      </c>
      <c r="G26">
        <f t="shared" si="5"/>
        <v>1.4947999996365979E-2</v>
      </c>
      <c r="K26">
        <f t="shared" si="6"/>
        <v>1.4947999996365979E-2</v>
      </c>
      <c r="O26">
        <f t="shared" ca="1" si="2"/>
        <v>7.0550199195180741E-2</v>
      </c>
      <c r="P26">
        <f t="shared" ca="1" si="3"/>
        <v>-1.2336590448807683</v>
      </c>
      <c r="Q26" s="2">
        <f t="shared" si="4"/>
        <v>18168.919999999998</v>
      </c>
      <c r="R26">
        <f>G26</f>
        <v>1.4947999996365979E-2</v>
      </c>
    </row>
    <row r="27" spans="1:19" x14ac:dyDescent="0.2">
      <c r="A27" s="52" t="s">
        <v>79</v>
      </c>
      <c r="B27" s="53" t="s">
        <v>37</v>
      </c>
      <c r="C27" s="62">
        <v>33504.595000000001</v>
      </c>
      <c r="D27" s="39"/>
      <c r="E27">
        <f t="shared" si="0"/>
        <v>288.33793254600818</v>
      </c>
      <c r="F27">
        <f t="shared" si="1"/>
        <v>288.5</v>
      </c>
      <c r="G27">
        <f t="shared" si="5"/>
        <v>-1.2141869999977644</v>
      </c>
      <c r="K27">
        <f t="shared" si="6"/>
        <v>-1.2141869999977644</v>
      </c>
      <c r="O27">
        <f t="shared" ca="1" si="2"/>
        <v>7.0706673336815795E-2</v>
      </c>
      <c r="P27">
        <f t="shared" ca="1" si="3"/>
        <v>-1.2307165299185456</v>
      </c>
      <c r="Q27" s="2">
        <f t="shared" si="4"/>
        <v>18486.095000000001</v>
      </c>
      <c r="S27">
        <f>G27</f>
        <v>-1.2141869999977644</v>
      </c>
    </row>
    <row r="28" spans="1:19" x14ac:dyDescent="0.2">
      <c r="A28" s="52" t="s">
        <v>79</v>
      </c>
      <c r="B28" s="53" t="s">
        <v>35</v>
      </c>
      <c r="C28" s="62">
        <v>33569.49</v>
      </c>
      <c r="D28" s="39"/>
      <c r="E28">
        <f t="shared" si="0"/>
        <v>296.99999813130552</v>
      </c>
      <c r="F28">
        <f t="shared" si="1"/>
        <v>297</v>
      </c>
      <c r="G28">
        <f t="shared" si="5"/>
        <v>-1.4000004739500582E-5</v>
      </c>
      <c r="K28">
        <f t="shared" si="6"/>
        <v>-1.4000004739500582E-5</v>
      </c>
      <c r="O28">
        <f t="shared" ca="1" si="2"/>
        <v>7.0737968165142801E-2</v>
      </c>
      <c r="P28">
        <f t="shared" ca="1" si="3"/>
        <v>-1.2301280269261012</v>
      </c>
      <c r="Q28" s="2">
        <f t="shared" si="4"/>
        <v>18550.989999999998</v>
      </c>
      <c r="R28">
        <f>G28</f>
        <v>-1.4000004739500582E-5</v>
      </c>
    </row>
    <row r="29" spans="1:19" x14ac:dyDescent="0.2">
      <c r="A29" s="52" t="s">
        <v>79</v>
      </c>
      <c r="B29" s="53" t="s">
        <v>35</v>
      </c>
      <c r="C29" s="62">
        <v>33861.665000000001</v>
      </c>
      <c r="D29" s="39"/>
      <c r="E29">
        <f t="shared" si="0"/>
        <v>335.99898129463696</v>
      </c>
      <c r="F29">
        <f t="shared" si="1"/>
        <v>336</v>
      </c>
      <c r="G29">
        <f t="shared" si="5"/>
        <v>-7.6320000007399358E-3</v>
      </c>
      <c r="K29">
        <f t="shared" si="6"/>
        <v>-7.6320000007399358E-3</v>
      </c>
      <c r="O29">
        <f t="shared" ca="1" si="2"/>
        <v>7.0881556200996149E-2</v>
      </c>
      <c r="P29">
        <f t="shared" ca="1" si="3"/>
        <v>-1.2274278367254734</v>
      </c>
      <c r="Q29" s="2">
        <f t="shared" si="4"/>
        <v>18843.165000000001</v>
      </c>
      <c r="R29">
        <f>G29</f>
        <v>-7.6320000007399358E-3</v>
      </c>
    </row>
    <row r="30" spans="1:19" x14ac:dyDescent="0.2">
      <c r="A30" s="52" t="s">
        <v>79</v>
      </c>
      <c r="B30" s="53" t="s">
        <v>35</v>
      </c>
      <c r="C30" s="62">
        <v>34708.243000000002</v>
      </c>
      <c r="D30" s="39"/>
      <c r="E30">
        <f t="shared" si="0"/>
        <v>448.99866014616964</v>
      </c>
      <c r="F30">
        <f t="shared" si="1"/>
        <v>449</v>
      </c>
      <c r="G30">
        <f t="shared" si="5"/>
        <v>-1.0038000000349712E-2</v>
      </c>
      <c r="K30">
        <f t="shared" si="6"/>
        <v>-1.0038000000349712E-2</v>
      </c>
      <c r="O30">
        <f t="shared" ca="1" si="2"/>
        <v>7.1297593330519937E-2</v>
      </c>
      <c r="P30">
        <f t="shared" ca="1" si="3"/>
        <v>-1.2196042087082699</v>
      </c>
      <c r="Q30" s="2">
        <f t="shared" si="4"/>
        <v>19689.743000000002</v>
      </c>
      <c r="R30">
        <f>G30</f>
        <v>-1.0038000000349712E-2</v>
      </c>
    </row>
    <row r="31" spans="1:19" x14ac:dyDescent="0.2">
      <c r="A31" s="52" t="s">
        <v>79</v>
      </c>
      <c r="B31" s="53" t="s">
        <v>37</v>
      </c>
      <c r="C31" s="62">
        <v>34733.24</v>
      </c>
      <c r="D31" s="39"/>
      <c r="E31">
        <f t="shared" si="0"/>
        <v>452.33521386272179</v>
      </c>
      <c r="F31">
        <f t="shared" si="1"/>
        <v>452.5</v>
      </c>
      <c r="G31">
        <f t="shared" si="5"/>
        <v>-1.2345550000027288</v>
      </c>
      <c r="K31">
        <f t="shared" si="6"/>
        <v>-1.2345550000027288</v>
      </c>
      <c r="O31">
        <f t="shared" ca="1" si="2"/>
        <v>7.1310479436301658E-2</v>
      </c>
      <c r="P31">
        <f t="shared" ca="1" si="3"/>
        <v>-1.2193618839466751</v>
      </c>
      <c r="Q31" s="2">
        <f t="shared" si="4"/>
        <v>19714.739999999998</v>
      </c>
      <c r="S31">
        <f>G31</f>
        <v>-1.2345550000027288</v>
      </c>
    </row>
    <row r="32" spans="1:19" x14ac:dyDescent="0.2">
      <c r="A32" s="52" t="s">
        <v>68</v>
      </c>
      <c r="B32" s="53" t="s">
        <v>37</v>
      </c>
      <c r="C32" s="62">
        <v>36426.491999999998</v>
      </c>
      <c r="D32" s="39"/>
      <c r="E32">
        <f t="shared" si="0"/>
        <v>678.34738546972687</v>
      </c>
      <c r="F32">
        <f t="shared" si="1"/>
        <v>678.5</v>
      </c>
      <c r="G32">
        <f t="shared" si="5"/>
        <v>-1.1433670000042184</v>
      </c>
      <c r="K32">
        <f t="shared" si="6"/>
        <v>-1.1433670000042184</v>
      </c>
      <c r="O32">
        <f t="shared" ca="1" si="2"/>
        <v>7.2142553695349249E-2</v>
      </c>
      <c r="P32">
        <f t="shared" ca="1" si="3"/>
        <v>-1.2037146279122679</v>
      </c>
      <c r="Q32" s="2">
        <f t="shared" si="4"/>
        <v>21407.991999999998</v>
      </c>
      <c r="S32">
        <f>G32</f>
        <v>-1.1433670000042184</v>
      </c>
    </row>
    <row r="33" spans="1:19" x14ac:dyDescent="0.2">
      <c r="A33" s="52" t="s">
        <v>68</v>
      </c>
      <c r="B33" s="53" t="s">
        <v>37</v>
      </c>
      <c r="C33" s="62">
        <v>36456.461000000003</v>
      </c>
      <c r="D33" s="39"/>
      <c r="E33">
        <f t="shared" si="0"/>
        <v>682.34759262784121</v>
      </c>
      <c r="F33">
        <f t="shared" si="1"/>
        <v>682.5</v>
      </c>
      <c r="G33">
        <f t="shared" si="5"/>
        <v>-1.1418149999954039</v>
      </c>
      <c r="K33">
        <f t="shared" si="6"/>
        <v>-1.1418149999954039</v>
      </c>
      <c r="O33">
        <f t="shared" ca="1" si="2"/>
        <v>7.215728067338549E-2</v>
      </c>
      <c r="P33">
        <f t="shared" ca="1" si="3"/>
        <v>-1.2034376853275881</v>
      </c>
      <c r="Q33" s="2">
        <f t="shared" si="4"/>
        <v>21437.961000000003</v>
      </c>
      <c r="S33">
        <f>G33</f>
        <v>-1.1418149999954039</v>
      </c>
    </row>
    <row r="34" spans="1:19" x14ac:dyDescent="0.2">
      <c r="A34" s="52" t="s">
        <v>68</v>
      </c>
      <c r="B34" s="53" t="s">
        <v>35</v>
      </c>
      <c r="C34" s="62">
        <v>36461.438000000002</v>
      </c>
      <c r="D34" s="39"/>
      <c r="E34">
        <f t="shared" si="0"/>
        <v>683.01191346023222</v>
      </c>
      <c r="F34">
        <f t="shared" si="1"/>
        <v>683</v>
      </c>
      <c r="G34">
        <f t="shared" si="5"/>
        <v>8.9253999998618383E-2</v>
      </c>
      <c r="K34">
        <f t="shared" si="6"/>
        <v>8.9253999998618383E-2</v>
      </c>
      <c r="O34">
        <f t="shared" ca="1" si="2"/>
        <v>7.2159121545640012E-2</v>
      </c>
      <c r="P34">
        <f t="shared" ca="1" si="3"/>
        <v>-1.2034030675045033</v>
      </c>
      <c r="Q34" s="2">
        <f t="shared" si="4"/>
        <v>21442.938000000002</v>
      </c>
      <c r="R34">
        <f>G34</f>
        <v>8.9253999998618383E-2</v>
      </c>
    </row>
    <row r="35" spans="1:19" x14ac:dyDescent="0.2">
      <c r="A35" s="52" t="s">
        <v>68</v>
      </c>
      <c r="B35" s="53" t="s">
        <v>37</v>
      </c>
      <c r="C35" s="62">
        <v>36486.396999999997</v>
      </c>
      <c r="D35" s="39"/>
      <c r="E35">
        <f t="shared" si="0"/>
        <v>686.34339500647468</v>
      </c>
      <c r="F35">
        <f t="shared" si="1"/>
        <v>686.5</v>
      </c>
      <c r="G35">
        <f t="shared" si="5"/>
        <v>-1.1732630000042263</v>
      </c>
      <c r="K35">
        <f t="shared" si="6"/>
        <v>-1.1732630000042263</v>
      </c>
      <c r="O35">
        <f t="shared" ca="1" si="2"/>
        <v>7.2172007651421732E-2</v>
      </c>
      <c r="P35">
        <f t="shared" ca="1" si="3"/>
        <v>-1.2031607427429085</v>
      </c>
      <c r="Q35" s="2">
        <f t="shared" si="4"/>
        <v>21467.896999999997</v>
      </c>
      <c r="S35">
        <f>G35</f>
        <v>-1.1732630000042263</v>
      </c>
    </row>
    <row r="36" spans="1:19" x14ac:dyDescent="0.2">
      <c r="A36" s="52" t="s">
        <v>68</v>
      </c>
      <c r="B36" s="53" t="s">
        <v>37</v>
      </c>
      <c r="C36" s="62">
        <v>36808.474999999999</v>
      </c>
      <c r="D36" s="39"/>
      <c r="E36">
        <f t="shared" si="0"/>
        <v>729.33377576896089</v>
      </c>
      <c r="F36">
        <f t="shared" si="1"/>
        <v>729.5</v>
      </c>
      <c r="G36">
        <f t="shared" si="5"/>
        <v>-1.2453290000048582</v>
      </c>
      <c r="K36">
        <f t="shared" si="6"/>
        <v>-1.2453290000048582</v>
      </c>
      <c r="O36">
        <f t="shared" ca="1" si="2"/>
        <v>7.2330322665311308E-2</v>
      </c>
      <c r="P36">
        <f t="shared" ca="1" si="3"/>
        <v>-1.2001836099576009</v>
      </c>
      <c r="Q36" s="2">
        <f t="shared" si="4"/>
        <v>21789.974999999999</v>
      </c>
      <c r="S36">
        <f>G36</f>
        <v>-1.2453290000048582</v>
      </c>
    </row>
    <row r="37" spans="1:19" x14ac:dyDescent="0.2">
      <c r="A37" s="52" t="s">
        <v>68</v>
      </c>
      <c r="B37" s="53" t="s">
        <v>35</v>
      </c>
      <c r="C37" s="62">
        <v>36813.478999999999</v>
      </c>
      <c r="D37" s="39"/>
      <c r="E37">
        <f t="shared" si="0"/>
        <v>730.00170051183534</v>
      </c>
      <c r="F37">
        <f t="shared" si="1"/>
        <v>730</v>
      </c>
      <c r="G37">
        <f t="shared" si="5"/>
        <v>1.2739999998302665E-2</v>
      </c>
      <c r="K37">
        <f t="shared" si="6"/>
        <v>1.2739999998302665E-2</v>
      </c>
      <c r="O37">
        <f t="shared" ca="1" si="2"/>
        <v>7.2332163537565844E-2</v>
      </c>
      <c r="P37">
        <f t="shared" ca="1" si="3"/>
        <v>-1.2001489921345159</v>
      </c>
      <c r="Q37" s="2">
        <f t="shared" si="4"/>
        <v>21794.978999999999</v>
      </c>
      <c r="R37">
        <f>G37</f>
        <v>1.2739999998302665E-2</v>
      </c>
    </row>
    <row r="38" spans="1:19" x14ac:dyDescent="0.2">
      <c r="A38" s="52" t="s">
        <v>68</v>
      </c>
      <c r="B38" s="53" t="s">
        <v>35</v>
      </c>
      <c r="C38" s="62">
        <v>36903.356</v>
      </c>
      <c r="D38" s="39"/>
      <c r="E38">
        <f t="shared" si="0"/>
        <v>741.99831764119529</v>
      </c>
      <c r="F38">
        <f t="shared" si="1"/>
        <v>742</v>
      </c>
      <c r="G38">
        <f t="shared" si="5"/>
        <v>-1.2604000003193505E-2</v>
      </c>
      <c r="K38">
        <f t="shared" si="6"/>
        <v>-1.2604000003193505E-2</v>
      </c>
      <c r="O38">
        <f t="shared" ca="1" si="2"/>
        <v>7.237634447167457E-2</v>
      </c>
      <c r="P38">
        <f t="shared" ca="1" si="3"/>
        <v>-1.1993181643804767</v>
      </c>
      <c r="Q38" s="2">
        <f t="shared" si="4"/>
        <v>21884.856</v>
      </c>
      <c r="R38">
        <f>G38</f>
        <v>-1.2604000003193505E-2</v>
      </c>
    </row>
    <row r="39" spans="1:19" x14ac:dyDescent="0.2">
      <c r="A39" s="52" t="s">
        <v>68</v>
      </c>
      <c r="B39" s="53" t="s">
        <v>37</v>
      </c>
      <c r="C39" s="62">
        <v>37992.322999999997</v>
      </c>
      <c r="D39" s="39"/>
      <c r="E39">
        <f t="shared" si="0"/>
        <v>887.35163568148971</v>
      </c>
      <c r="F39">
        <f t="shared" si="1"/>
        <v>887.5</v>
      </c>
      <c r="G39">
        <f t="shared" si="5"/>
        <v>-1.1115250000002561</v>
      </c>
      <c r="K39">
        <f t="shared" si="6"/>
        <v>-1.1115250000002561</v>
      </c>
      <c r="O39">
        <f t="shared" ca="1" si="2"/>
        <v>7.2912038297742815E-2</v>
      </c>
      <c r="P39">
        <f t="shared" ca="1" si="3"/>
        <v>-1.1892443778627499</v>
      </c>
      <c r="Q39" s="2">
        <f t="shared" si="4"/>
        <v>22973.822999999997</v>
      </c>
      <c r="S39">
        <f>G39</f>
        <v>-1.1115250000002561</v>
      </c>
    </row>
    <row r="40" spans="1:19" x14ac:dyDescent="0.2">
      <c r="A40" s="52" t="s">
        <v>68</v>
      </c>
      <c r="B40" s="53" t="s">
        <v>37</v>
      </c>
      <c r="C40" s="62">
        <v>38179.536</v>
      </c>
      <c r="D40" s="39"/>
      <c r="E40">
        <f t="shared" si="0"/>
        <v>912.34048358071743</v>
      </c>
      <c r="F40">
        <f t="shared" si="1"/>
        <v>912.5</v>
      </c>
      <c r="G40">
        <f t="shared" si="5"/>
        <v>-1.1950750000032713</v>
      </c>
      <c r="K40">
        <f t="shared" si="6"/>
        <v>-1.1950750000032713</v>
      </c>
      <c r="O40">
        <f t="shared" ca="1" si="2"/>
        <v>7.3004081910469323E-2</v>
      </c>
      <c r="P40">
        <f t="shared" ca="1" si="3"/>
        <v>-1.1875134867085013</v>
      </c>
      <c r="Q40" s="2">
        <f t="shared" si="4"/>
        <v>23161.036</v>
      </c>
      <c r="S40">
        <f>G40</f>
        <v>-1.1950750000032713</v>
      </c>
    </row>
    <row r="41" spans="1:19" x14ac:dyDescent="0.2">
      <c r="A41" s="52" t="s">
        <v>68</v>
      </c>
      <c r="B41" s="53" t="s">
        <v>35</v>
      </c>
      <c r="C41" s="62">
        <v>38289.482000000004</v>
      </c>
      <c r="D41" s="39"/>
      <c r="E41">
        <f t="shared" si="0"/>
        <v>927.01587402437531</v>
      </c>
      <c r="F41">
        <f t="shared" si="1"/>
        <v>927</v>
      </c>
      <c r="G41">
        <f t="shared" si="5"/>
        <v>0.11892600000282982</v>
      </c>
      <c r="K41">
        <f t="shared" si="6"/>
        <v>0.11892600000282982</v>
      </c>
      <c r="O41">
        <f t="shared" ca="1" si="2"/>
        <v>7.3057467205850685E-2</v>
      </c>
      <c r="P41">
        <f t="shared" ca="1" si="3"/>
        <v>-1.1865095698390371</v>
      </c>
      <c r="Q41" s="2">
        <f t="shared" si="4"/>
        <v>23270.982000000004</v>
      </c>
      <c r="R41">
        <f>G41</f>
        <v>0.11892600000282982</v>
      </c>
    </row>
    <row r="42" spans="1:19" x14ac:dyDescent="0.2">
      <c r="A42" s="52" t="s">
        <v>68</v>
      </c>
      <c r="B42" s="53" t="s">
        <v>37</v>
      </c>
      <c r="C42" s="62">
        <v>38464.281999999999</v>
      </c>
      <c r="D42" s="39"/>
      <c r="E42">
        <f t="shared" si="0"/>
        <v>950.34785744852206</v>
      </c>
      <c r="F42">
        <f t="shared" si="1"/>
        <v>950.5</v>
      </c>
      <c r="G42">
        <f t="shared" si="5"/>
        <v>-1.139831000000413</v>
      </c>
      <c r="K42">
        <f t="shared" si="6"/>
        <v>-1.139831000000413</v>
      </c>
      <c r="O42">
        <f t="shared" ca="1" si="2"/>
        <v>7.3143988201813601E-2</v>
      </c>
      <c r="P42">
        <f t="shared" ca="1" si="3"/>
        <v>-1.1848825321540435</v>
      </c>
      <c r="Q42" s="2">
        <f t="shared" si="4"/>
        <v>23445.781999999999</v>
      </c>
      <c r="S42">
        <f>G42</f>
        <v>-1.139831000000413</v>
      </c>
    </row>
    <row r="43" spans="1:19" x14ac:dyDescent="0.2">
      <c r="A43" s="52" t="s">
        <v>68</v>
      </c>
      <c r="B43" s="53" t="s">
        <v>37</v>
      </c>
      <c r="C43" s="62">
        <v>38651.481</v>
      </c>
      <c r="D43" s="39"/>
      <c r="E43">
        <f t="shared" si="0"/>
        <v>975.33483665342476</v>
      </c>
      <c r="F43">
        <f t="shared" si="1"/>
        <v>975.5</v>
      </c>
      <c r="G43">
        <f t="shared" si="5"/>
        <v>-1.2373809999990044</v>
      </c>
      <c r="K43">
        <f t="shared" si="6"/>
        <v>-1.2373809999990044</v>
      </c>
      <c r="O43">
        <f t="shared" ca="1" si="2"/>
        <v>7.3236031814540109E-2</v>
      </c>
      <c r="P43">
        <f t="shared" ca="1" si="3"/>
        <v>-1.1831516409997949</v>
      </c>
      <c r="Q43" s="2">
        <f t="shared" si="4"/>
        <v>23632.981</v>
      </c>
      <c r="S43">
        <f>G43</f>
        <v>-1.2373809999990044</v>
      </c>
    </row>
    <row r="44" spans="1:19" x14ac:dyDescent="0.2">
      <c r="A44" s="52" t="s">
        <v>68</v>
      </c>
      <c r="B44" s="53" t="s">
        <v>35</v>
      </c>
      <c r="C44" s="62">
        <v>38671.410000000003</v>
      </c>
      <c r="D44" s="39"/>
      <c r="E44">
        <f t="shared" si="0"/>
        <v>977.99492302447698</v>
      </c>
      <c r="F44">
        <f t="shared" si="1"/>
        <v>978</v>
      </c>
      <c r="G44">
        <f t="shared" si="5"/>
        <v>-3.8035999998101033E-2</v>
      </c>
      <c r="K44">
        <f t="shared" si="6"/>
        <v>-3.8035999998101033E-2</v>
      </c>
      <c r="O44">
        <f t="shared" ca="1" si="2"/>
        <v>7.3245236175812758E-2</v>
      </c>
      <c r="P44">
        <f t="shared" ca="1" si="3"/>
        <v>-1.1829785518843701</v>
      </c>
      <c r="Q44" s="2">
        <f t="shared" si="4"/>
        <v>23652.910000000003</v>
      </c>
      <c r="R44">
        <f>G44</f>
        <v>-3.8035999998101033E-2</v>
      </c>
    </row>
    <row r="45" spans="1:19" x14ac:dyDescent="0.2">
      <c r="A45" s="52" t="s">
        <v>68</v>
      </c>
      <c r="B45" s="53" t="s">
        <v>37</v>
      </c>
      <c r="C45" s="62">
        <v>38816.288</v>
      </c>
      <c r="D45" s="39"/>
      <c r="E45">
        <f t="shared" si="0"/>
        <v>997.33297276431426</v>
      </c>
      <c r="F45">
        <f t="shared" si="1"/>
        <v>997.5</v>
      </c>
      <c r="G45">
        <f t="shared" si="5"/>
        <v>-1.2513449999969453</v>
      </c>
      <c r="K45">
        <f t="shared" si="6"/>
        <v>-1.2513449999969453</v>
      </c>
      <c r="O45">
        <f t="shared" ca="1" si="2"/>
        <v>7.3317030193739433E-2</v>
      </c>
      <c r="P45">
        <f t="shared" ca="1" si="3"/>
        <v>-1.1816284567840563</v>
      </c>
      <c r="Q45" s="2">
        <f t="shared" si="4"/>
        <v>23797.788</v>
      </c>
      <c r="S45">
        <f>G45</f>
        <v>-1.2513449999969453</v>
      </c>
    </row>
    <row r="46" spans="1:19" x14ac:dyDescent="0.2">
      <c r="A46" s="52" t="s">
        <v>68</v>
      </c>
      <c r="B46" s="53" t="s">
        <v>35</v>
      </c>
      <c r="C46" s="62">
        <v>39023.47</v>
      </c>
      <c r="D46" s="39"/>
      <c r="E46">
        <f t="shared" si="0"/>
        <v>1024.9872461612349</v>
      </c>
      <c r="F46">
        <f t="shared" si="1"/>
        <v>1025</v>
      </c>
      <c r="G46">
        <f t="shared" si="5"/>
        <v>-9.5549999998183921E-2</v>
      </c>
      <c r="K46">
        <f t="shared" si="6"/>
        <v>-9.5549999998183921E-2</v>
      </c>
      <c r="O46">
        <f t="shared" ca="1" si="2"/>
        <v>7.341827816773859E-2</v>
      </c>
      <c r="P46">
        <f t="shared" ca="1" si="3"/>
        <v>-1.1797244765143828</v>
      </c>
      <c r="Q46" s="2">
        <f t="shared" si="4"/>
        <v>24004.97</v>
      </c>
      <c r="R46">
        <f>G46</f>
        <v>-9.5549999998183921E-2</v>
      </c>
    </row>
    <row r="47" spans="1:19" x14ac:dyDescent="0.2">
      <c r="A47" s="52" t="s">
        <v>68</v>
      </c>
      <c r="B47" s="53" t="s">
        <v>35</v>
      </c>
      <c r="C47" s="62">
        <v>39038.478000000003</v>
      </c>
      <c r="D47" s="39"/>
      <c r="E47">
        <f t="shared" si="0"/>
        <v>1026.9904864771941</v>
      </c>
      <c r="F47">
        <f t="shared" si="1"/>
        <v>1027</v>
      </c>
      <c r="G47">
        <f t="shared" si="5"/>
        <v>-7.1273999994446058E-2</v>
      </c>
      <c r="K47">
        <f t="shared" si="6"/>
        <v>-7.1273999994446058E-2</v>
      </c>
      <c r="O47">
        <f t="shared" ca="1" si="2"/>
        <v>7.3425641656756704E-2</v>
      </c>
      <c r="P47">
        <f t="shared" ca="1" si="3"/>
        <v>-1.1795860052220428</v>
      </c>
      <c r="Q47" s="2">
        <f t="shared" si="4"/>
        <v>24019.978000000003</v>
      </c>
      <c r="R47">
        <f>G47</f>
        <v>-7.1273999994446058E-2</v>
      </c>
    </row>
    <row r="48" spans="1:19" x14ac:dyDescent="0.2">
      <c r="A48" s="52" t="s">
        <v>68</v>
      </c>
      <c r="B48" s="53" t="s">
        <v>35</v>
      </c>
      <c r="C48" s="62">
        <v>39053.392</v>
      </c>
      <c r="D48" s="39"/>
      <c r="E48">
        <f t="shared" si="0"/>
        <v>1028.9811798455444</v>
      </c>
      <c r="F48">
        <f t="shared" si="1"/>
        <v>1029</v>
      </c>
      <c r="G48">
        <f t="shared" si="5"/>
        <v>-0.14099800000258256</v>
      </c>
      <c r="K48">
        <f t="shared" si="6"/>
        <v>-0.14099800000258256</v>
      </c>
      <c r="O48">
        <f t="shared" ca="1" si="2"/>
        <v>7.3433005145774832E-2</v>
      </c>
      <c r="P48">
        <f t="shared" ca="1" si="3"/>
        <v>-1.179447533929703</v>
      </c>
      <c r="Q48" s="2">
        <f t="shared" si="4"/>
        <v>24034.892</v>
      </c>
      <c r="R48">
        <f>G48</f>
        <v>-0.14099800000258256</v>
      </c>
    </row>
    <row r="49" spans="1:19" x14ac:dyDescent="0.2">
      <c r="A49" s="52" t="s">
        <v>68</v>
      </c>
      <c r="B49" s="53" t="s">
        <v>37</v>
      </c>
      <c r="C49" s="62">
        <v>40037.500999999997</v>
      </c>
      <c r="D49" s="39"/>
      <c r="E49">
        <f t="shared" si="0"/>
        <v>1160.3382443510034</v>
      </c>
      <c r="F49">
        <f t="shared" si="1"/>
        <v>1160.5</v>
      </c>
      <c r="G49">
        <f t="shared" si="5"/>
        <v>-1.2118510000073002</v>
      </c>
      <c r="K49">
        <f t="shared" si="6"/>
        <v>-1.2118510000073002</v>
      </c>
      <c r="O49">
        <f t="shared" ca="1" si="2"/>
        <v>7.3917154548716238E-2</v>
      </c>
      <c r="P49">
        <f t="shared" ca="1" si="3"/>
        <v>-1.1703430464583555</v>
      </c>
      <c r="Q49" s="2">
        <f t="shared" si="4"/>
        <v>25019.000999999997</v>
      </c>
      <c r="S49">
        <f>G49</f>
        <v>-1.2118510000073002</v>
      </c>
    </row>
    <row r="50" spans="1:19" x14ac:dyDescent="0.2">
      <c r="A50" s="52" t="s">
        <v>68</v>
      </c>
      <c r="B50" s="53" t="s">
        <v>37</v>
      </c>
      <c r="C50" s="62">
        <v>40067.512999999999</v>
      </c>
      <c r="D50" s="39"/>
      <c r="E50">
        <f t="shared" si="0"/>
        <v>1164.3441910702572</v>
      </c>
      <c r="F50">
        <f t="shared" si="1"/>
        <v>1164.5</v>
      </c>
      <c r="G50">
        <f t="shared" si="5"/>
        <v>-1.1672990000006394</v>
      </c>
      <c r="K50">
        <f t="shared" si="6"/>
        <v>-1.1672990000006394</v>
      </c>
      <c r="O50">
        <f t="shared" ca="1" si="2"/>
        <v>7.393188152675248E-2</v>
      </c>
      <c r="P50">
        <f t="shared" ca="1" si="3"/>
        <v>-1.1700661038736757</v>
      </c>
      <c r="Q50" s="2">
        <f t="shared" si="4"/>
        <v>25049.012999999999</v>
      </c>
      <c r="S50">
        <f>G50</f>
        <v>-1.1672990000006394</v>
      </c>
    </row>
    <row r="51" spans="1:19" x14ac:dyDescent="0.2">
      <c r="A51" s="52" t="s">
        <v>68</v>
      </c>
      <c r="B51" s="53" t="s">
        <v>37</v>
      </c>
      <c r="C51" s="62">
        <v>40127.402999999998</v>
      </c>
      <c r="D51" s="39"/>
      <c r="E51">
        <f t="shared" si="0"/>
        <v>1172.3381984345144</v>
      </c>
      <c r="F51">
        <f t="shared" si="1"/>
        <v>1172.5</v>
      </c>
      <c r="G51">
        <f t="shared" si="5"/>
        <v>-1.2121950000000652</v>
      </c>
      <c r="K51">
        <f t="shared" si="6"/>
        <v>-1.2121950000000652</v>
      </c>
      <c r="O51">
        <f t="shared" ca="1" si="2"/>
        <v>7.396133548282495E-2</v>
      </c>
      <c r="P51">
        <f t="shared" ca="1" si="3"/>
        <v>-1.1695122187043161</v>
      </c>
      <c r="Q51" s="2">
        <f t="shared" si="4"/>
        <v>25108.902999999998</v>
      </c>
      <c r="S51">
        <f>G51</f>
        <v>-1.2121950000000652</v>
      </c>
    </row>
    <row r="52" spans="1:19" x14ac:dyDescent="0.2">
      <c r="A52" s="52" t="s">
        <v>68</v>
      </c>
      <c r="B52" s="53" t="s">
        <v>37</v>
      </c>
      <c r="C52" s="62">
        <v>40202.324999999997</v>
      </c>
      <c r="D52" s="39"/>
      <c r="E52">
        <f t="shared" si="0"/>
        <v>1182.3386495907155</v>
      </c>
      <c r="F52">
        <f t="shared" si="1"/>
        <v>1182.5</v>
      </c>
      <c r="G52">
        <f t="shared" si="5"/>
        <v>-1.2088150000054156</v>
      </c>
      <c r="K52">
        <f t="shared" si="6"/>
        <v>-1.2088150000054156</v>
      </c>
      <c r="O52">
        <f t="shared" ca="1" si="2"/>
        <v>7.3998152927915561E-2</v>
      </c>
      <c r="P52">
        <f t="shared" ca="1" si="3"/>
        <v>-1.1688198622426167</v>
      </c>
      <c r="Q52" s="2">
        <f t="shared" si="4"/>
        <v>25183.824999999997</v>
      </c>
      <c r="S52">
        <f>G52</f>
        <v>-1.2088150000054156</v>
      </c>
    </row>
    <row r="53" spans="1:19" x14ac:dyDescent="0.2">
      <c r="A53" s="52" t="s">
        <v>68</v>
      </c>
      <c r="B53" s="53" t="s">
        <v>35</v>
      </c>
      <c r="C53" s="62">
        <v>40469.400999999998</v>
      </c>
      <c r="D53" s="39"/>
      <c r="E53">
        <f t="shared" ref="E53:E84" si="7">+(C53-C$7)/C$8</f>
        <v>1217.9874642645577</v>
      </c>
      <c r="F53">
        <f t="shared" ref="F53:F84" si="8">ROUND(2*E53,0)/2</f>
        <v>1218</v>
      </c>
      <c r="G53">
        <f t="shared" si="5"/>
        <v>-9.3915999997989275E-2</v>
      </c>
      <c r="K53">
        <f t="shared" si="6"/>
        <v>-9.3915999997989275E-2</v>
      </c>
      <c r="O53">
        <f t="shared" ref="O53:O84" ca="1" si="9">+C$11+C$12*$F53</f>
        <v>7.4128854857987189E-2</v>
      </c>
      <c r="P53">
        <f t="shared" ref="P53:P84" ca="1" si="10">+D$11+D$12*$F53</f>
        <v>-1.1663619968035837</v>
      </c>
      <c r="Q53" s="2">
        <f t="shared" ref="Q53:Q84" si="11">+C53-15018.5</f>
        <v>25450.900999999998</v>
      </c>
      <c r="R53">
        <f>G53</f>
        <v>-9.3915999997989275E-2</v>
      </c>
    </row>
    <row r="54" spans="1:19" x14ac:dyDescent="0.2">
      <c r="A54" s="52" t="s">
        <v>68</v>
      </c>
      <c r="B54" s="53" t="s">
        <v>35</v>
      </c>
      <c r="C54" s="62">
        <v>40484.468999999997</v>
      </c>
      <c r="D54" s="39"/>
      <c r="E54">
        <f t="shared" si="7"/>
        <v>1219.9987132704791</v>
      </c>
      <c r="F54">
        <f t="shared" si="8"/>
        <v>1220</v>
      </c>
      <c r="G54">
        <f t="shared" si="5"/>
        <v>-9.6400000038556755E-3</v>
      </c>
      <c r="K54">
        <f t="shared" si="6"/>
        <v>-9.6400000038556755E-3</v>
      </c>
      <c r="O54">
        <f t="shared" ca="1" si="9"/>
        <v>7.4136218347005317E-2</v>
      </c>
      <c r="P54">
        <f t="shared" ca="1" si="10"/>
        <v>-1.1662235255112439</v>
      </c>
      <c r="Q54" s="2">
        <f t="shared" si="11"/>
        <v>25465.968999999997</v>
      </c>
      <c r="R54">
        <f>G54</f>
        <v>-9.6400000038556755E-3</v>
      </c>
    </row>
    <row r="55" spans="1:19" x14ac:dyDescent="0.2">
      <c r="A55" s="52" t="s">
        <v>68</v>
      </c>
      <c r="B55" s="53" t="s">
        <v>35</v>
      </c>
      <c r="C55" s="62">
        <v>40514.468000000001</v>
      </c>
      <c r="D55" s="39"/>
      <c r="E55">
        <f t="shared" si="7"/>
        <v>1224.0029247735745</v>
      </c>
      <c r="F55">
        <f t="shared" si="8"/>
        <v>1224</v>
      </c>
      <c r="G55">
        <f t="shared" si="5"/>
        <v>2.1912000003794674E-2</v>
      </c>
      <c r="K55">
        <f t="shared" si="6"/>
        <v>2.1912000003794674E-2</v>
      </c>
      <c r="O55">
        <f t="shared" ca="1" si="9"/>
        <v>7.4150945325041559E-2</v>
      </c>
      <c r="P55">
        <f t="shared" ca="1" si="10"/>
        <v>-1.1659465829265641</v>
      </c>
      <c r="Q55" s="2">
        <f t="shared" si="11"/>
        <v>25495.968000000001</v>
      </c>
      <c r="R55">
        <f>G55</f>
        <v>2.1912000003794674E-2</v>
      </c>
    </row>
    <row r="56" spans="1:19" x14ac:dyDescent="0.2">
      <c r="A56" s="52" t="s">
        <v>68</v>
      </c>
      <c r="B56" s="53" t="s">
        <v>37</v>
      </c>
      <c r="C56" s="62">
        <v>41618.254999999997</v>
      </c>
      <c r="D56" s="39"/>
      <c r="E56">
        <f t="shared" si="7"/>
        <v>1371.334389234612</v>
      </c>
      <c r="F56">
        <f t="shared" si="8"/>
        <v>1371.5</v>
      </c>
      <c r="G56">
        <f t="shared" ref="G56:G87" si="12">+C56-(C$7+F56*C$8)</f>
        <v>-1.2407330000060028</v>
      </c>
      <c r="K56">
        <f t="shared" si="6"/>
        <v>-1.2407330000060028</v>
      </c>
      <c r="O56">
        <f t="shared" ca="1" si="9"/>
        <v>7.4694002640127918E-2</v>
      </c>
      <c r="P56">
        <f t="shared" ca="1" si="10"/>
        <v>-1.1557343251164975</v>
      </c>
      <c r="Q56" s="2">
        <f t="shared" si="11"/>
        <v>26599.754999999997</v>
      </c>
      <c r="S56">
        <f>G56</f>
        <v>-1.2407330000060028</v>
      </c>
    </row>
    <row r="57" spans="1:19" x14ac:dyDescent="0.2">
      <c r="A57" s="52" t="s">
        <v>68</v>
      </c>
      <c r="B57" s="53" t="s">
        <v>37</v>
      </c>
      <c r="C57" s="62">
        <v>41708.28</v>
      </c>
      <c r="D57" s="39"/>
      <c r="E57">
        <f t="shared" si="7"/>
        <v>1383.350761132546</v>
      </c>
      <c r="F57">
        <f t="shared" si="8"/>
        <v>1383.5</v>
      </c>
      <c r="G57">
        <f t="shared" si="12"/>
        <v>-1.1180769999991753</v>
      </c>
      <c r="K57">
        <f t="shared" si="6"/>
        <v>-1.1180769999991753</v>
      </c>
      <c r="O57">
        <f t="shared" ca="1" si="9"/>
        <v>7.4738183574236644E-2</v>
      </c>
      <c r="P57">
        <f t="shared" ca="1" si="10"/>
        <v>-1.1549034973624581</v>
      </c>
      <c r="Q57" s="2">
        <f t="shared" si="11"/>
        <v>26689.78</v>
      </c>
      <c r="S57">
        <f>G57</f>
        <v>-1.1180769999991753</v>
      </c>
    </row>
    <row r="58" spans="1:19" x14ac:dyDescent="0.2">
      <c r="A58" s="52" t="s">
        <v>68</v>
      </c>
      <c r="B58" s="53" t="s">
        <v>37</v>
      </c>
      <c r="C58" s="62">
        <v>41895.489000000001</v>
      </c>
      <c r="D58" s="39"/>
      <c r="E58">
        <f t="shared" si="7"/>
        <v>1408.3390751191096</v>
      </c>
      <c r="F58">
        <f t="shared" si="8"/>
        <v>1408.5</v>
      </c>
      <c r="G58">
        <f t="shared" si="12"/>
        <v>-1.2056269999957294</v>
      </c>
      <c r="K58">
        <f t="shared" si="6"/>
        <v>-1.2056269999957294</v>
      </c>
      <c r="O58">
        <f t="shared" ca="1" si="9"/>
        <v>7.4830227186963152E-2</v>
      </c>
      <c r="P58">
        <f t="shared" ca="1" si="10"/>
        <v>-1.1531726062082095</v>
      </c>
      <c r="Q58" s="2">
        <f t="shared" si="11"/>
        <v>26876.989000000001</v>
      </c>
      <c r="S58">
        <f>G58</f>
        <v>-1.2056269999957294</v>
      </c>
    </row>
    <row r="59" spans="1:19" x14ac:dyDescent="0.2">
      <c r="A59" s="52" t="s">
        <v>68</v>
      </c>
      <c r="B59" s="53" t="s">
        <v>35</v>
      </c>
      <c r="C59" s="62">
        <v>41900.510999999999</v>
      </c>
      <c r="D59" s="39"/>
      <c r="E59">
        <f t="shared" si="7"/>
        <v>1409.0094024689722</v>
      </c>
      <c r="F59">
        <f t="shared" si="8"/>
        <v>1409</v>
      </c>
      <c r="G59">
        <f t="shared" si="12"/>
        <v>7.0441999996546656E-2</v>
      </c>
      <c r="K59">
        <f t="shared" si="6"/>
        <v>7.0441999996546656E-2</v>
      </c>
      <c r="O59">
        <f t="shared" ca="1" si="9"/>
        <v>7.4832068059217674E-2</v>
      </c>
      <c r="P59">
        <f t="shared" ca="1" si="10"/>
        <v>-1.1531379883851247</v>
      </c>
      <c r="Q59" s="2">
        <f t="shared" si="11"/>
        <v>26882.010999999999</v>
      </c>
      <c r="R59">
        <f>G59</f>
        <v>7.0441999996546656E-2</v>
      </c>
    </row>
    <row r="60" spans="1:19" x14ac:dyDescent="0.2">
      <c r="A60" s="52" t="s">
        <v>68</v>
      </c>
      <c r="B60" s="53" t="s">
        <v>35</v>
      </c>
      <c r="C60" s="62">
        <v>41930.459000000003</v>
      </c>
      <c r="D60" s="39"/>
      <c r="E60">
        <f t="shared" si="7"/>
        <v>1413.0068065855996</v>
      </c>
      <c r="F60">
        <f t="shared" si="8"/>
        <v>1413</v>
      </c>
      <c r="G60">
        <f t="shared" si="12"/>
        <v>5.0994000004720874E-2</v>
      </c>
      <c r="K60">
        <f t="shared" si="6"/>
        <v>5.0994000004720874E-2</v>
      </c>
      <c r="O60">
        <f t="shared" ca="1" si="9"/>
        <v>7.4846795037253916E-2</v>
      </c>
      <c r="P60">
        <f t="shared" ca="1" si="10"/>
        <v>-1.1528610458004449</v>
      </c>
      <c r="Q60" s="2">
        <f t="shared" si="11"/>
        <v>26911.959000000003</v>
      </c>
      <c r="R60">
        <f>G60</f>
        <v>5.0994000004720874E-2</v>
      </c>
    </row>
    <row r="61" spans="1:19" x14ac:dyDescent="0.2">
      <c r="A61" s="52" t="s">
        <v>68</v>
      </c>
      <c r="B61" s="53" t="s">
        <v>35</v>
      </c>
      <c r="C61" s="62">
        <v>41960.415000000001</v>
      </c>
      <c r="D61" s="39"/>
      <c r="E61">
        <f t="shared" si="7"/>
        <v>1417.0052785275545</v>
      </c>
      <c r="F61">
        <f t="shared" si="8"/>
        <v>1417</v>
      </c>
      <c r="G61">
        <f t="shared" si="12"/>
        <v>3.9545999999972992E-2</v>
      </c>
      <c r="K61">
        <f t="shared" si="6"/>
        <v>3.9545999999972992E-2</v>
      </c>
      <c r="O61">
        <f t="shared" ca="1" si="9"/>
        <v>7.4861522015290158E-2</v>
      </c>
      <c r="P61">
        <f t="shared" ca="1" si="10"/>
        <v>-1.1525841032157651</v>
      </c>
      <c r="Q61" s="2">
        <f t="shared" si="11"/>
        <v>26941.915000000001</v>
      </c>
      <c r="R61">
        <f>G61</f>
        <v>3.9545999999972992E-2</v>
      </c>
    </row>
    <row r="62" spans="1:19" x14ac:dyDescent="0.2">
      <c r="A62" s="52" t="s">
        <v>68</v>
      </c>
      <c r="B62" s="53" t="s">
        <v>35</v>
      </c>
      <c r="C62" s="62">
        <v>42005.262999999999</v>
      </c>
      <c r="D62" s="39"/>
      <c r="E62">
        <f t="shared" si="7"/>
        <v>1422.9915073182074</v>
      </c>
      <c r="F62">
        <f t="shared" si="8"/>
        <v>1423</v>
      </c>
      <c r="G62">
        <f t="shared" si="12"/>
        <v>-6.3626000002841465E-2</v>
      </c>
      <c r="K62">
        <f t="shared" si="6"/>
        <v>-6.3626000002841465E-2</v>
      </c>
      <c r="O62">
        <f t="shared" ca="1" si="9"/>
        <v>7.4883612482344514E-2</v>
      </c>
      <c r="P62">
        <f t="shared" ca="1" si="10"/>
        <v>-1.1521686893387455</v>
      </c>
      <c r="Q62" s="2">
        <f t="shared" si="11"/>
        <v>26986.762999999999</v>
      </c>
      <c r="R62">
        <f>G62</f>
        <v>-6.3626000002841465E-2</v>
      </c>
    </row>
    <row r="63" spans="1:19" x14ac:dyDescent="0.2">
      <c r="A63" s="23" t="s">
        <v>34</v>
      </c>
      <c r="B63" s="24" t="s">
        <v>35</v>
      </c>
      <c r="C63" s="23">
        <v>50081.644399999997</v>
      </c>
      <c r="D63" s="23">
        <v>8.9999999999999998E-4</v>
      </c>
      <c r="E63">
        <f t="shared" si="7"/>
        <v>2501.012084846197</v>
      </c>
      <c r="F63">
        <f t="shared" si="8"/>
        <v>2501</v>
      </c>
      <c r="G63">
        <f t="shared" si="12"/>
        <v>9.0537999996740837E-2</v>
      </c>
      <c r="I63">
        <f>+G63</f>
        <v>9.0537999996740837E-2</v>
      </c>
      <c r="O63">
        <f t="shared" ca="1" si="9"/>
        <v>7.8852533063111352E-2</v>
      </c>
      <c r="P63">
        <f t="shared" ca="1" si="10"/>
        <v>-1.0775326627675468</v>
      </c>
      <c r="Q63" s="2">
        <f t="shared" si="11"/>
        <v>35063.144399999997</v>
      </c>
      <c r="R63">
        <f>G63</f>
        <v>9.0537999996740837E-2</v>
      </c>
    </row>
    <row r="64" spans="1:19" x14ac:dyDescent="0.2">
      <c r="A64" t="s">
        <v>36</v>
      </c>
      <c r="B64" s="25" t="s">
        <v>37</v>
      </c>
      <c r="C64" s="11">
        <v>50286.53</v>
      </c>
      <c r="D64" s="11">
        <v>0.02</v>
      </c>
      <c r="E64">
        <f t="shared" si="7"/>
        <v>2528.3598389826184</v>
      </c>
      <c r="F64">
        <f t="shared" si="8"/>
        <v>2528.5</v>
      </c>
      <c r="G64">
        <f t="shared" si="12"/>
        <v>-1.0500670000037644</v>
      </c>
      <c r="J64" s="30">
        <f>G64</f>
        <v>-1.0500670000037644</v>
      </c>
      <c r="O64">
        <f t="shared" ca="1" si="9"/>
        <v>7.895378103711051E-2</v>
      </c>
      <c r="P64">
        <f t="shared" ca="1" si="10"/>
        <v>-1.0756286824978734</v>
      </c>
      <c r="Q64" s="2">
        <f t="shared" si="11"/>
        <v>35268.03</v>
      </c>
      <c r="S64">
        <f>G64</f>
        <v>-1.0500670000037644</v>
      </c>
    </row>
    <row r="65" spans="1:19" x14ac:dyDescent="0.2">
      <c r="A65" s="12" t="s">
        <v>38</v>
      </c>
      <c r="B65" s="24" t="s">
        <v>35</v>
      </c>
      <c r="C65" s="23">
        <v>50373.808799999999</v>
      </c>
      <c r="D65" s="23">
        <v>5.9999999999999995E-4</v>
      </c>
      <c r="E65">
        <f t="shared" si="7"/>
        <v>2540.0096531409681</v>
      </c>
      <c r="F65">
        <f t="shared" si="8"/>
        <v>2540</v>
      </c>
      <c r="G65">
        <f t="shared" si="12"/>
        <v>7.2319999999308493E-2</v>
      </c>
      <c r="I65">
        <f>+G65</f>
        <v>7.2319999999308493E-2</v>
      </c>
      <c r="O65">
        <f t="shared" ca="1" si="9"/>
        <v>7.89961210989647E-2</v>
      </c>
      <c r="P65">
        <f t="shared" ca="1" si="10"/>
        <v>-1.0748324725669192</v>
      </c>
      <c r="Q65" s="2">
        <f t="shared" si="11"/>
        <v>35355.308799999999</v>
      </c>
      <c r="R65">
        <f>G65</f>
        <v>7.2319999999308493E-2</v>
      </c>
    </row>
    <row r="66" spans="1:19" x14ac:dyDescent="0.2">
      <c r="A66" s="31" t="s">
        <v>38</v>
      </c>
      <c r="B66" s="32" t="s">
        <v>35</v>
      </c>
      <c r="C66" s="31">
        <v>50373.808799999999</v>
      </c>
      <c r="D66" s="31">
        <v>5.9999999999999995E-4</v>
      </c>
      <c r="E66">
        <f t="shared" si="7"/>
        <v>2540.0096531409681</v>
      </c>
      <c r="F66">
        <f t="shared" si="8"/>
        <v>2540</v>
      </c>
      <c r="G66">
        <f t="shared" si="12"/>
        <v>7.2319999999308493E-2</v>
      </c>
      <c r="K66">
        <f>+G66</f>
        <v>7.2319999999308493E-2</v>
      </c>
      <c r="O66">
        <f t="shared" ca="1" si="9"/>
        <v>7.89961210989647E-2</v>
      </c>
      <c r="P66">
        <f t="shared" ca="1" si="10"/>
        <v>-1.0748324725669192</v>
      </c>
      <c r="Q66" s="2">
        <f t="shared" si="11"/>
        <v>35355.308799999999</v>
      </c>
      <c r="R66">
        <f>G66</f>
        <v>7.2319999999308493E-2</v>
      </c>
    </row>
    <row r="67" spans="1:19" x14ac:dyDescent="0.2">
      <c r="A67" s="12" t="s">
        <v>38</v>
      </c>
      <c r="B67" s="24" t="s">
        <v>35</v>
      </c>
      <c r="C67" s="23">
        <v>50403.782599999999</v>
      </c>
      <c r="D67" s="23">
        <v>8.9999999999999998E-4</v>
      </c>
      <c r="E67">
        <f t="shared" si="7"/>
        <v>2544.0105009942786</v>
      </c>
      <c r="F67">
        <f t="shared" si="8"/>
        <v>2544</v>
      </c>
      <c r="G67">
        <f t="shared" si="12"/>
        <v>7.867199999600416E-2</v>
      </c>
      <c r="I67">
        <f>+G67</f>
        <v>7.867199999600416E-2</v>
      </c>
      <c r="O67">
        <f t="shared" ca="1" si="9"/>
        <v>7.9010848077000942E-2</v>
      </c>
      <c r="P67">
        <f t="shared" ca="1" si="10"/>
        <v>-1.0745555299822394</v>
      </c>
      <c r="Q67" s="2">
        <f t="shared" si="11"/>
        <v>35385.282599999999</v>
      </c>
      <c r="R67">
        <f>G67</f>
        <v>7.867199999600416E-2</v>
      </c>
    </row>
    <row r="68" spans="1:19" x14ac:dyDescent="0.2">
      <c r="A68" s="31" t="s">
        <v>34</v>
      </c>
      <c r="B68" s="32" t="s">
        <v>37</v>
      </c>
      <c r="C68" s="31">
        <v>51065.6783</v>
      </c>
      <c r="D68" s="31">
        <v>4.4000000000000003E-3</v>
      </c>
      <c r="E68">
        <f t="shared" si="7"/>
        <v>2632.3591251413868</v>
      </c>
      <c r="F68">
        <f t="shared" si="8"/>
        <v>2632.5</v>
      </c>
      <c r="G68">
        <f t="shared" si="12"/>
        <v>-1.0554149999952642</v>
      </c>
      <c r="K68">
        <f>+G68</f>
        <v>-1.0554149999952642</v>
      </c>
      <c r="O68">
        <f t="shared" ca="1" si="9"/>
        <v>7.9336682466052758E-2</v>
      </c>
      <c r="P68">
        <f t="shared" ca="1" si="10"/>
        <v>-1.0684281752961995</v>
      </c>
      <c r="Q68" s="2">
        <f t="shared" si="11"/>
        <v>36047.1783</v>
      </c>
      <c r="S68">
        <f>G68</f>
        <v>-1.0554149999952642</v>
      </c>
    </row>
    <row r="69" spans="1:19" x14ac:dyDescent="0.2">
      <c r="A69" s="31" t="s">
        <v>34</v>
      </c>
      <c r="B69" s="32" t="s">
        <v>35</v>
      </c>
      <c r="C69" s="31">
        <v>51302.805999999997</v>
      </c>
      <c r="D69" s="31">
        <v>6.9999999999999999E-4</v>
      </c>
      <c r="E69">
        <f t="shared" si="7"/>
        <v>2664.0104956551518</v>
      </c>
      <c r="F69">
        <f t="shared" si="8"/>
        <v>2664</v>
      </c>
      <c r="G69">
        <f t="shared" si="12"/>
        <v>7.8631999997014645E-2</v>
      </c>
      <c r="K69">
        <f>+G69</f>
        <v>7.8631999997014645E-2</v>
      </c>
      <c r="O69">
        <f t="shared" ca="1" si="9"/>
        <v>7.9452657418088157E-2</v>
      </c>
      <c r="P69">
        <f t="shared" ca="1" si="10"/>
        <v>-1.0662472524418463</v>
      </c>
      <c r="Q69" s="2">
        <f t="shared" si="11"/>
        <v>36284.305999999997</v>
      </c>
      <c r="R69">
        <f>G69</f>
        <v>7.8631999997014645E-2</v>
      </c>
    </row>
    <row r="70" spans="1:19" x14ac:dyDescent="0.2">
      <c r="A70" s="12" t="s">
        <v>38</v>
      </c>
      <c r="B70" s="24" t="s">
        <v>35</v>
      </c>
      <c r="C70" s="23">
        <v>51377.722900000001</v>
      </c>
      <c r="D70" s="23">
        <v>2.0000000000000001E-4</v>
      </c>
      <c r="E70">
        <f t="shared" si="7"/>
        <v>2674.0102660727066</v>
      </c>
      <c r="F70">
        <f t="shared" si="8"/>
        <v>2674</v>
      </c>
      <c r="G70">
        <f t="shared" si="12"/>
        <v>7.6911999996809755E-2</v>
      </c>
      <c r="I70">
        <f>+G70</f>
        <v>7.6911999996809755E-2</v>
      </c>
      <c r="O70">
        <f t="shared" ca="1" si="9"/>
        <v>7.9489474863178755E-2</v>
      </c>
      <c r="P70">
        <f t="shared" ca="1" si="10"/>
        <v>-1.0655548959801469</v>
      </c>
      <c r="Q70" s="2">
        <f t="shared" si="11"/>
        <v>36359.222900000001</v>
      </c>
      <c r="R70">
        <f>G70</f>
        <v>7.6911999996809755E-2</v>
      </c>
    </row>
    <row r="71" spans="1:19" x14ac:dyDescent="0.2">
      <c r="A71" s="31" t="s">
        <v>34</v>
      </c>
      <c r="B71" s="32" t="s">
        <v>37</v>
      </c>
      <c r="C71" s="31">
        <v>51829.854399999997</v>
      </c>
      <c r="D71" s="31">
        <v>2.9999999999999997E-4</v>
      </c>
      <c r="E71">
        <f t="shared" si="7"/>
        <v>2734.3599495025396</v>
      </c>
      <c r="F71">
        <f t="shared" si="8"/>
        <v>2734.5</v>
      </c>
      <c r="G71">
        <f t="shared" si="12"/>
        <v>-1.0492389999999432</v>
      </c>
      <c r="K71">
        <f>+G71</f>
        <v>-1.0492389999999432</v>
      </c>
      <c r="O71">
        <f t="shared" ca="1" si="9"/>
        <v>7.9712220405976891E-2</v>
      </c>
      <c r="P71">
        <f t="shared" ca="1" si="10"/>
        <v>-1.0613661393868652</v>
      </c>
      <c r="Q71" s="2">
        <f t="shared" si="11"/>
        <v>36811.354399999997</v>
      </c>
      <c r="S71">
        <f>G71</f>
        <v>-1.0492389999999432</v>
      </c>
    </row>
    <row r="72" spans="1:19" x14ac:dyDescent="0.2">
      <c r="A72" s="12" t="s">
        <v>38</v>
      </c>
      <c r="B72" s="24" t="s">
        <v>35</v>
      </c>
      <c r="C72" s="23">
        <v>51849.715499999998</v>
      </c>
      <c r="D72" s="23">
        <v>2.9999999999999997E-4</v>
      </c>
      <c r="E72">
        <f t="shared" si="7"/>
        <v>2737.0109727061176</v>
      </c>
      <c r="F72">
        <f t="shared" si="8"/>
        <v>2737</v>
      </c>
      <c r="G72">
        <f t="shared" si="12"/>
        <v>8.2205999999132473E-2</v>
      </c>
      <c r="I72">
        <f>+G72</f>
        <v>8.2205999999132473E-2</v>
      </c>
      <c r="O72">
        <f t="shared" ca="1" si="9"/>
        <v>7.9721424767249541E-2</v>
      </c>
      <c r="P72">
        <f t="shared" ca="1" si="10"/>
        <v>-1.0611930502714404</v>
      </c>
      <c r="Q72" s="2">
        <f t="shared" si="11"/>
        <v>36831.215499999998</v>
      </c>
      <c r="R72">
        <f>G72</f>
        <v>8.2205999999132473E-2</v>
      </c>
    </row>
    <row r="73" spans="1:19" x14ac:dyDescent="0.2">
      <c r="A73" s="31" t="s">
        <v>34</v>
      </c>
      <c r="B73" s="32" t="s">
        <v>35</v>
      </c>
      <c r="C73" s="31">
        <v>51849.715799999998</v>
      </c>
      <c r="D73" s="31">
        <v>2.9999999999999997E-4</v>
      </c>
      <c r="E73">
        <f t="shared" si="7"/>
        <v>2737.0110127495673</v>
      </c>
      <c r="F73">
        <f t="shared" si="8"/>
        <v>2737</v>
      </c>
      <c r="G73">
        <f t="shared" si="12"/>
        <v>8.2505999998829793E-2</v>
      </c>
      <c r="K73">
        <f>+G73</f>
        <v>8.2505999998829793E-2</v>
      </c>
      <c r="O73">
        <f t="shared" ca="1" si="9"/>
        <v>7.9721424767249541E-2</v>
      </c>
      <c r="P73">
        <f t="shared" ca="1" si="10"/>
        <v>-1.0611930502714404</v>
      </c>
      <c r="Q73" s="2">
        <f t="shared" si="11"/>
        <v>36831.215799999998</v>
      </c>
      <c r="R73">
        <f>G73</f>
        <v>8.2505999998829793E-2</v>
      </c>
    </row>
    <row r="74" spans="1:19" x14ac:dyDescent="0.2">
      <c r="A74" s="31" t="s">
        <v>34</v>
      </c>
      <c r="B74" s="32" t="s">
        <v>37</v>
      </c>
      <c r="C74" s="31">
        <v>52848.756399999998</v>
      </c>
      <c r="D74" s="31">
        <v>2.0000000000000001E-4</v>
      </c>
      <c r="E74">
        <f t="shared" si="7"/>
        <v>2870.3611198391</v>
      </c>
      <c r="F74">
        <f t="shared" si="8"/>
        <v>2870.5</v>
      </c>
      <c r="G74">
        <f t="shared" si="12"/>
        <v>-1.0404710000002524</v>
      </c>
      <c r="K74">
        <f>+G74</f>
        <v>-1.0404710000002524</v>
      </c>
      <c r="O74">
        <f t="shared" ca="1" si="9"/>
        <v>8.0212937659209074E-2</v>
      </c>
      <c r="P74">
        <f t="shared" ca="1" si="10"/>
        <v>-1.0519500915077531</v>
      </c>
      <c r="Q74" s="2">
        <f t="shared" si="11"/>
        <v>37830.256399999998</v>
      </c>
      <c r="S74">
        <f>G74</f>
        <v>-1.0404710000002524</v>
      </c>
    </row>
    <row r="75" spans="1:19" x14ac:dyDescent="0.2">
      <c r="A75" s="33" t="s">
        <v>39</v>
      </c>
      <c r="B75" s="34"/>
      <c r="C75" s="23">
        <v>52928.543899999997</v>
      </c>
      <c r="D75" s="23">
        <v>1.2999999999999999E-3</v>
      </c>
      <c r="E75">
        <f t="shared" si="7"/>
        <v>2881.0110090121784</v>
      </c>
      <c r="F75">
        <f t="shared" si="8"/>
        <v>2881</v>
      </c>
      <c r="G75">
        <f t="shared" si="12"/>
        <v>8.247799999662675E-2</v>
      </c>
      <c r="I75">
        <f>+G75</f>
        <v>8.247799999662675E-2</v>
      </c>
      <c r="O75">
        <f t="shared" ca="1" si="9"/>
        <v>8.0251595976554208E-2</v>
      </c>
      <c r="P75">
        <f t="shared" ca="1" si="10"/>
        <v>-1.0512231172229685</v>
      </c>
      <c r="Q75" s="2">
        <f t="shared" si="11"/>
        <v>37910.043899999997</v>
      </c>
      <c r="R75">
        <f t="shared" ref="R75:R80" si="13">G75</f>
        <v>8.247799999662675E-2</v>
      </c>
    </row>
    <row r="76" spans="1:19" x14ac:dyDescent="0.2">
      <c r="A76" s="31" t="s">
        <v>39</v>
      </c>
      <c r="B76" s="32" t="s">
        <v>35</v>
      </c>
      <c r="C76" s="31">
        <v>52928.545899999997</v>
      </c>
      <c r="D76" s="31">
        <v>3.0000000000000001E-3</v>
      </c>
      <c r="E76">
        <f t="shared" si="7"/>
        <v>2881.0112759685107</v>
      </c>
      <c r="F76">
        <f t="shared" si="8"/>
        <v>2881</v>
      </c>
      <c r="G76">
        <f t="shared" si="12"/>
        <v>8.4477999997034203E-2</v>
      </c>
      <c r="K76">
        <f>+G76</f>
        <v>8.4477999997034203E-2</v>
      </c>
      <c r="O76">
        <f t="shared" ca="1" si="9"/>
        <v>8.0251595976554208E-2</v>
      </c>
      <c r="P76">
        <f t="shared" ca="1" si="10"/>
        <v>-1.0512231172229685</v>
      </c>
      <c r="Q76" s="2">
        <f t="shared" si="11"/>
        <v>37910.045899999997</v>
      </c>
      <c r="R76">
        <f t="shared" si="13"/>
        <v>8.4477999997034203E-2</v>
      </c>
    </row>
    <row r="77" spans="1:19" x14ac:dyDescent="0.2">
      <c r="A77" s="12" t="s">
        <v>38</v>
      </c>
      <c r="B77" s="24" t="s">
        <v>35</v>
      </c>
      <c r="C77" s="23">
        <v>53572.844700000001</v>
      </c>
      <c r="D77" s="23">
        <v>2.0000000000000001E-4</v>
      </c>
      <c r="E77">
        <f t="shared" si="7"/>
        <v>2967.0110981755938</v>
      </c>
      <c r="F77">
        <f t="shared" si="8"/>
        <v>2967</v>
      </c>
      <c r="G77">
        <f t="shared" si="12"/>
        <v>8.3146000004489906E-2</v>
      </c>
      <c r="I77">
        <f>+G77</f>
        <v>8.3146000004489906E-2</v>
      </c>
      <c r="O77">
        <f t="shared" ca="1" si="9"/>
        <v>8.0568226004333374E-2</v>
      </c>
      <c r="P77">
        <f t="shared" ca="1" si="10"/>
        <v>-1.0452688516523534</v>
      </c>
      <c r="Q77" s="2">
        <f t="shared" si="11"/>
        <v>38554.344700000001</v>
      </c>
      <c r="R77">
        <f t="shared" si="13"/>
        <v>8.3146000004489906E-2</v>
      </c>
    </row>
    <row r="78" spans="1:19" x14ac:dyDescent="0.2">
      <c r="A78" s="12" t="s">
        <v>40</v>
      </c>
      <c r="B78" s="26"/>
      <c r="C78" s="23">
        <v>53932.4522</v>
      </c>
      <c r="D78" s="23">
        <v>2E-3</v>
      </c>
      <c r="E78">
        <f t="shared" si="7"/>
        <v>3015.0108477705544</v>
      </c>
      <c r="F78">
        <f t="shared" si="8"/>
        <v>3015</v>
      </c>
      <c r="G78">
        <f t="shared" si="12"/>
        <v>8.1269999995129183E-2</v>
      </c>
      <c r="I78">
        <f>+G78</f>
        <v>8.1269999995129183E-2</v>
      </c>
      <c r="O78">
        <f t="shared" ca="1" si="9"/>
        <v>8.0744949740768263E-2</v>
      </c>
      <c r="P78">
        <f t="shared" ca="1" si="10"/>
        <v>-1.0419455406361962</v>
      </c>
      <c r="Q78" s="2">
        <f t="shared" si="11"/>
        <v>38913.9522</v>
      </c>
      <c r="R78">
        <f t="shared" si="13"/>
        <v>8.1269999995129183E-2</v>
      </c>
    </row>
    <row r="79" spans="1:19" x14ac:dyDescent="0.2">
      <c r="A79" s="52" t="s">
        <v>251</v>
      </c>
      <c r="B79" s="53" t="s">
        <v>35</v>
      </c>
      <c r="C79" s="62">
        <v>54359.491199999997</v>
      </c>
      <c r="D79" s="39"/>
      <c r="E79">
        <f t="shared" si="7"/>
        <v>3072.0112303189776</v>
      </c>
      <c r="F79">
        <f t="shared" si="8"/>
        <v>3072</v>
      </c>
      <c r="G79">
        <f t="shared" si="12"/>
        <v>8.4135999997670297E-2</v>
      </c>
      <c r="K79">
        <f t="shared" ref="K79:K103" si="14">+G79</f>
        <v>8.4135999997670297E-2</v>
      </c>
      <c r="O79">
        <f t="shared" ca="1" si="9"/>
        <v>8.0954809177784692E-2</v>
      </c>
      <c r="P79">
        <f t="shared" ca="1" si="10"/>
        <v>-1.0379991088045095</v>
      </c>
      <c r="Q79" s="2">
        <f t="shared" si="11"/>
        <v>39340.991199999997</v>
      </c>
      <c r="R79">
        <f t="shared" si="13"/>
        <v>8.4135999997670297E-2</v>
      </c>
    </row>
    <row r="80" spans="1:19" x14ac:dyDescent="0.2">
      <c r="A80" s="52" t="s">
        <v>256</v>
      </c>
      <c r="B80" s="53" t="s">
        <v>35</v>
      </c>
      <c r="C80" s="62">
        <v>54749.067000000003</v>
      </c>
      <c r="D80" s="39"/>
      <c r="E80">
        <f t="shared" si="7"/>
        <v>3124.0110936373367</v>
      </c>
      <c r="F80">
        <f t="shared" si="8"/>
        <v>3124</v>
      </c>
      <c r="G80">
        <f t="shared" si="12"/>
        <v>8.3112000000255648E-2</v>
      </c>
      <c r="K80">
        <f t="shared" si="14"/>
        <v>8.3112000000255648E-2</v>
      </c>
      <c r="O80">
        <f t="shared" ca="1" si="9"/>
        <v>8.1146259892255823E-2</v>
      </c>
      <c r="P80">
        <f t="shared" ca="1" si="10"/>
        <v>-1.0343988552036725</v>
      </c>
      <c r="Q80" s="2">
        <f t="shared" si="11"/>
        <v>39730.567000000003</v>
      </c>
      <c r="R80">
        <f t="shared" si="13"/>
        <v>8.3112000000255648E-2</v>
      </c>
    </row>
    <row r="81" spans="1:19" x14ac:dyDescent="0.2">
      <c r="A81" s="52" t="s">
        <v>263</v>
      </c>
      <c r="B81" s="53" t="s">
        <v>37</v>
      </c>
      <c r="C81" s="62">
        <v>54976.454899999997</v>
      </c>
      <c r="D81" s="39"/>
      <c r="E81">
        <f t="shared" si="7"/>
        <v>3154.3624135094851</v>
      </c>
      <c r="F81">
        <f t="shared" si="8"/>
        <v>3154.5</v>
      </c>
      <c r="G81">
        <f t="shared" si="12"/>
        <v>-1.0307790000078967</v>
      </c>
      <c r="K81">
        <f t="shared" si="14"/>
        <v>-1.0307790000078967</v>
      </c>
      <c r="O81">
        <f t="shared" ca="1" si="9"/>
        <v>8.1258553099782152E-2</v>
      </c>
      <c r="P81">
        <f t="shared" ca="1" si="10"/>
        <v>-1.0322871679954893</v>
      </c>
      <c r="Q81" s="2">
        <f t="shared" si="11"/>
        <v>39957.954899999997</v>
      </c>
      <c r="S81">
        <f t="shared" ref="S81:S95" si="15">G81</f>
        <v>-1.0307790000078967</v>
      </c>
    </row>
    <row r="82" spans="1:19" x14ac:dyDescent="0.2">
      <c r="A82" s="12" t="s">
        <v>41</v>
      </c>
      <c r="B82" s="24" t="s">
        <v>37</v>
      </c>
      <c r="C82" s="23">
        <v>54976.454960000003</v>
      </c>
      <c r="D82" s="23">
        <v>5.9999999999999995E-4</v>
      </c>
      <c r="E82">
        <f t="shared" si="7"/>
        <v>3154.3624215181758</v>
      </c>
      <c r="F82">
        <f t="shared" si="8"/>
        <v>3154.5</v>
      </c>
      <c r="G82">
        <f t="shared" si="12"/>
        <v>-1.0307190000021365</v>
      </c>
      <c r="K82">
        <f t="shared" si="14"/>
        <v>-1.0307190000021365</v>
      </c>
      <c r="O82">
        <f t="shared" ca="1" si="9"/>
        <v>8.1258553099782152E-2</v>
      </c>
      <c r="P82">
        <f t="shared" ca="1" si="10"/>
        <v>-1.0322871679954893</v>
      </c>
      <c r="Q82" s="2">
        <f t="shared" si="11"/>
        <v>39957.954960000003</v>
      </c>
      <c r="S82">
        <f t="shared" si="15"/>
        <v>-1.0307190000021365</v>
      </c>
    </row>
    <row r="83" spans="1:19" x14ac:dyDescent="0.2">
      <c r="A83" s="52" t="s">
        <v>263</v>
      </c>
      <c r="B83" s="53" t="s">
        <v>37</v>
      </c>
      <c r="C83" s="62">
        <v>54976.461000000003</v>
      </c>
      <c r="D83" s="39"/>
      <c r="E83">
        <f t="shared" si="7"/>
        <v>3154.3632277262986</v>
      </c>
      <c r="F83">
        <f t="shared" si="8"/>
        <v>3154.5</v>
      </c>
      <c r="G83">
        <f t="shared" si="12"/>
        <v>-1.0246790000019246</v>
      </c>
      <c r="K83">
        <f t="shared" si="14"/>
        <v>-1.0246790000019246</v>
      </c>
      <c r="O83">
        <f t="shared" ca="1" si="9"/>
        <v>8.1258553099782152E-2</v>
      </c>
      <c r="P83">
        <f t="shared" ca="1" si="10"/>
        <v>-1.0322871679954893</v>
      </c>
      <c r="Q83" s="2">
        <f t="shared" si="11"/>
        <v>39957.961000000003</v>
      </c>
      <c r="S83">
        <f t="shared" si="15"/>
        <v>-1.0246790000019246</v>
      </c>
    </row>
    <row r="84" spans="1:19" x14ac:dyDescent="0.2">
      <c r="A84" s="12" t="s">
        <v>41</v>
      </c>
      <c r="B84" s="24" t="s">
        <v>37</v>
      </c>
      <c r="C84" s="23">
        <v>54976.461060000001</v>
      </c>
      <c r="D84" s="23">
        <v>1.2999999999999999E-3</v>
      </c>
      <c r="E84">
        <f t="shared" si="7"/>
        <v>3154.3632357349884</v>
      </c>
      <c r="F84">
        <f t="shared" si="8"/>
        <v>3154.5</v>
      </c>
      <c r="G84">
        <f t="shared" si="12"/>
        <v>-1.0246190000034403</v>
      </c>
      <c r="K84">
        <f t="shared" si="14"/>
        <v>-1.0246190000034403</v>
      </c>
      <c r="O84">
        <f t="shared" ca="1" si="9"/>
        <v>8.1258553099782152E-2</v>
      </c>
      <c r="P84">
        <f t="shared" ca="1" si="10"/>
        <v>-1.0322871679954893</v>
      </c>
      <c r="Q84" s="2">
        <f t="shared" si="11"/>
        <v>39957.961060000001</v>
      </c>
      <c r="S84">
        <f t="shared" si="15"/>
        <v>-1.0246190000034403</v>
      </c>
    </row>
    <row r="85" spans="1:19" x14ac:dyDescent="0.2">
      <c r="A85" s="52" t="s">
        <v>272</v>
      </c>
      <c r="B85" s="53" t="s">
        <v>37</v>
      </c>
      <c r="C85" s="62">
        <v>55051.374300000003</v>
      </c>
      <c r="D85" s="39"/>
      <c r="E85">
        <f t="shared" ref="E85:E103" si="16">+(C85-C$7)/C$8</f>
        <v>3164.3625176224555</v>
      </c>
      <c r="F85">
        <f t="shared" ref="F85:F103" si="17">ROUND(2*E85,0)/2</f>
        <v>3164.5</v>
      </c>
      <c r="G85">
        <f t="shared" si="12"/>
        <v>-1.0299989999984973</v>
      </c>
      <c r="K85">
        <f t="shared" si="14"/>
        <v>-1.0299989999984973</v>
      </c>
      <c r="O85">
        <f t="shared" ref="O85:O103" ca="1" si="18">+C$11+C$12*$F85</f>
        <v>8.1295370544872764E-2</v>
      </c>
      <c r="P85">
        <f t="shared" ref="P85:P103" ca="1" si="19">+D$11+D$12*$F85</f>
        <v>-1.0315948115337896</v>
      </c>
      <c r="Q85" s="2">
        <f t="shared" ref="Q85:Q103" si="20">+C85-15018.5</f>
        <v>40032.874300000003</v>
      </c>
      <c r="S85">
        <f t="shared" si="15"/>
        <v>-1.0299989999984973</v>
      </c>
    </row>
    <row r="86" spans="1:19" x14ac:dyDescent="0.2">
      <c r="A86" s="52" t="s">
        <v>263</v>
      </c>
      <c r="B86" s="53" t="s">
        <v>37</v>
      </c>
      <c r="C86" s="62">
        <v>55126.2935</v>
      </c>
      <c r="D86" s="39"/>
      <c r="E86">
        <f t="shared" si="16"/>
        <v>3174.3625950397914</v>
      </c>
      <c r="F86">
        <f t="shared" si="17"/>
        <v>3174.5</v>
      </c>
      <c r="G86">
        <f t="shared" si="12"/>
        <v>-1.0294189999985974</v>
      </c>
      <c r="K86">
        <f t="shared" si="14"/>
        <v>-1.0294189999985974</v>
      </c>
      <c r="O86">
        <f t="shared" ca="1" si="18"/>
        <v>8.1332187989963362E-2</v>
      </c>
      <c r="P86">
        <f t="shared" ca="1" si="19"/>
        <v>-1.0309024550720902</v>
      </c>
      <c r="Q86" s="2">
        <f t="shared" si="20"/>
        <v>40107.7935</v>
      </c>
      <c r="S86">
        <f t="shared" si="15"/>
        <v>-1.0294189999985974</v>
      </c>
    </row>
    <row r="87" spans="1:19" x14ac:dyDescent="0.2">
      <c r="A87" s="12" t="s">
        <v>41</v>
      </c>
      <c r="B87" s="24" t="s">
        <v>37</v>
      </c>
      <c r="C87" s="23">
        <v>55126.293539999999</v>
      </c>
      <c r="D87" s="23">
        <v>5.0000000000000001E-4</v>
      </c>
      <c r="E87">
        <f t="shared" si="16"/>
        <v>3174.3626003789177</v>
      </c>
      <c r="F87">
        <f t="shared" si="17"/>
        <v>3174.5</v>
      </c>
      <c r="G87">
        <f t="shared" si="12"/>
        <v>-1.0293789999996079</v>
      </c>
      <c r="K87">
        <f t="shared" si="14"/>
        <v>-1.0293789999996079</v>
      </c>
      <c r="O87">
        <f t="shared" ca="1" si="18"/>
        <v>8.1332187989963362E-2</v>
      </c>
      <c r="P87">
        <f t="shared" ca="1" si="19"/>
        <v>-1.0309024550720902</v>
      </c>
      <c r="Q87" s="2">
        <f t="shared" si="20"/>
        <v>40107.793539999999</v>
      </c>
      <c r="S87">
        <f t="shared" si="15"/>
        <v>-1.0293789999996079</v>
      </c>
    </row>
    <row r="88" spans="1:19" x14ac:dyDescent="0.2">
      <c r="A88" s="52" t="s">
        <v>263</v>
      </c>
      <c r="B88" s="53" t="s">
        <v>37</v>
      </c>
      <c r="C88" s="62">
        <v>55126.293700000002</v>
      </c>
      <c r="D88" s="39"/>
      <c r="E88">
        <f t="shared" si="16"/>
        <v>3174.3626217354245</v>
      </c>
      <c r="F88">
        <f t="shared" si="17"/>
        <v>3174.5</v>
      </c>
      <c r="G88">
        <f t="shared" ref="G88:G103" si="21">+C88-(C$7+F88*C$8)</f>
        <v>-1.0292189999963739</v>
      </c>
      <c r="K88">
        <f t="shared" si="14"/>
        <v>-1.0292189999963739</v>
      </c>
      <c r="O88">
        <f t="shared" ca="1" si="18"/>
        <v>8.1332187989963362E-2</v>
      </c>
      <c r="P88">
        <f t="shared" ca="1" si="19"/>
        <v>-1.0309024550720902</v>
      </c>
      <c r="Q88" s="2">
        <f t="shared" si="20"/>
        <v>40107.793700000002</v>
      </c>
      <c r="S88">
        <f t="shared" si="15"/>
        <v>-1.0292189999963739</v>
      </c>
    </row>
    <row r="89" spans="1:19" x14ac:dyDescent="0.2">
      <c r="A89" s="12" t="s">
        <v>41</v>
      </c>
      <c r="B89" s="24" t="s">
        <v>37</v>
      </c>
      <c r="C89" s="23">
        <v>55126.293740000001</v>
      </c>
      <c r="D89" s="23">
        <v>8.9999999999999998E-4</v>
      </c>
      <c r="E89">
        <f t="shared" si="16"/>
        <v>3174.3626270745513</v>
      </c>
      <c r="F89">
        <f t="shared" si="17"/>
        <v>3174.5</v>
      </c>
      <c r="G89">
        <f t="shared" si="21"/>
        <v>-1.0291789999973844</v>
      </c>
      <c r="K89">
        <f t="shared" si="14"/>
        <v>-1.0291789999973844</v>
      </c>
      <c r="O89">
        <f t="shared" ca="1" si="18"/>
        <v>8.1332187989963362E-2</v>
      </c>
      <c r="P89">
        <f t="shared" ca="1" si="19"/>
        <v>-1.0309024550720902</v>
      </c>
      <c r="Q89" s="2">
        <f t="shared" si="20"/>
        <v>40107.793740000001</v>
      </c>
      <c r="S89">
        <f t="shared" si="15"/>
        <v>-1.0291789999973844</v>
      </c>
    </row>
    <row r="90" spans="1:19" x14ac:dyDescent="0.2">
      <c r="A90" s="52" t="s">
        <v>263</v>
      </c>
      <c r="B90" s="53" t="s">
        <v>37</v>
      </c>
      <c r="C90" s="62">
        <v>55156.255899999996</v>
      </c>
      <c r="D90" s="39"/>
      <c r="E90">
        <f t="shared" si="16"/>
        <v>3178.3619212420085</v>
      </c>
      <c r="F90">
        <f t="shared" si="17"/>
        <v>3178.5</v>
      </c>
      <c r="G90">
        <f t="shared" si="21"/>
        <v>-1.0344670000049518</v>
      </c>
      <c r="K90">
        <f t="shared" si="14"/>
        <v>-1.0344670000049518</v>
      </c>
      <c r="O90">
        <f t="shared" ca="1" si="18"/>
        <v>8.1346914967999603E-2</v>
      </c>
      <c r="P90">
        <f t="shared" ca="1" si="19"/>
        <v>-1.0306255124874104</v>
      </c>
      <c r="Q90" s="2">
        <f t="shared" si="20"/>
        <v>40137.755899999996</v>
      </c>
      <c r="S90">
        <f t="shared" si="15"/>
        <v>-1.0344670000049518</v>
      </c>
    </row>
    <row r="91" spans="1:19" x14ac:dyDescent="0.2">
      <c r="A91" s="12" t="s">
        <v>41</v>
      </c>
      <c r="B91" s="24" t="s">
        <v>37</v>
      </c>
      <c r="C91" s="23">
        <v>55156.255929999999</v>
      </c>
      <c r="D91" s="23">
        <v>8.9999999999999998E-4</v>
      </c>
      <c r="E91">
        <f t="shared" si="16"/>
        <v>3178.3619252463541</v>
      </c>
      <c r="F91">
        <f t="shared" si="17"/>
        <v>3178.5</v>
      </c>
      <c r="G91">
        <f t="shared" si="21"/>
        <v>-1.0344370000020717</v>
      </c>
      <c r="K91">
        <f t="shared" si="14"/>
        <v>-1.0344370000020717</v>
      </c>
      <c r="O91">
        <f t="shared" ca="1" si="18"/>
        <v>8.1346914967999603E-2</v>
      </c>
      <c r="P91">
        <f t="shared" ca="1" si="19"/>
        <v>-1.0306255124874104</v>
      </c>
      <c r="Q91" s="2">
        <f t="shared" si="20"/>
        <v>40137.755929999999</v>
      </c>
      <c r="S91">
        <f t="shared" si="15"/>
        <v>-1.0344370000020717</v>
      </c>
    </row>
    <row r="92" spans="1:19" x14ac:dyDescent="0.2">
      <c r="A92" s="27" t="s">
        <v>48</v>
      </c>
      <c r="B92" s="28" t="s">
        <v>37</v>
      </c>
      <c r="C92" s="29">
        <v>55156.260199999997</v>
      </c>
      <c r="D92" s="29">
        <v>8.0000000000000004E-4</v>
      </c>
      <c r="E92">
        <f t="shared" si="16"/>
        <v>3178.3624951981224</v>
      </c>
      <c r="F92">
        <f t="shared" si="17"/>
        <v>3178.5</v>
      </c>
      <c r="G92">
        <f t="shared" si="21"/>
        <v>-1.0301670000044396</v>
      </c>
      <c r="K92">
        <f t="shared" si="14"/>
        <v>-1.0301670000044396</v>
      </c>
      <c r="O92">
        <f t="shared" ca="1" si="18"/>
        <v>8.1346914967999603E-2</v>
      </c>
      <c r="P92">
        <f t="shared" ca="1" si="19"/>
        <v>-1.0306255124874104</v>
      </c>
      <c r="Q92" s="2">
        <f t="shared" si="20"/>
        <v>40137.760199999997</v>
      </c>
      <c r="S92">
        <f t="shared" si="15"/>
        <v>-1.0301670000044396</v>
      </c>
    </row>
    <row r="93" spans="1:19" x14ac:dyDescent="0.2">
      <c r="A93" s="31" t="s">
        <v>45</v>
      </c>
      <c r="B93" s="32" t="s">
        <v>37</v>
      </c>
      <c r="C93" s="31">
        <v>55358.542999999998</v>
      </c>
      <c r="D93" s="31">
        <v>1.8E-3</v>
      </c>
      <c r="E93">
        <f t="shared" si="16"/>
        <v>3205.36283236397</v>
      </c>
      <c r="F93">
        <f t="shared" si="17"/>
        <v>3205.5</v>
      </c>
      <c r="G93">
        <f t="shared" si="21"/>
        <v>-1.0276410000005853</v>
      </c>
      <c r="K93">
        <f t="shared" si="14"/>
        <v>-1.0276410000005853</v>
      </c>
      <c r="O93">
        <f t="shared" ca="1" si="18"/>
        <v>8.1446322069744226E-2</v>
      </c>
      <c r="P93">
        <f t="shared" ca="1" si="19"/>
        <v>-1.028756150040822</v>
      </c>
      <c r="Q93" s="2">
        <f t="shared" si="20"/>
        <v>40340.042999999998</v>
      </c>
      <c r="S93">
        <f t="shared" si="15"/>
        <v>-1.0276410000005853</v>
      </c>
    </row>
    <row r="94" spans="1:19" x14ac:dyDescent="0.2">
      <c r="A94" s="35" t="s">
        <v>51</v>
      </c>
      <c r="B94" s="35"/>
      <c r="C94" s="36">
        <v>55388.508399999999</v>
      </c>
      <c r="D94" s="36">
        <v>4.7000000000000002E-3</v>
      </c>
      <c r="E94">
        <f t="shared" si="16"/>
        <v>3209.3625590006864</v>
      </c>
      <c r="F94">
        <f t="shared" si="17"/>
        <v>3209.5</v>
      </c>
      <c r="G94">
        <f t="shared" si="21"/>
        <v>-1.0296890000026906</v>
      </c>
      <c r="K94">
        <f t="shared" si="14"/>
        <v>-1.0296890000026906</v>
      </c>
      <c r="O94">
        <f t="shared" ca="1" si="18"/>
        <v>8.1461049047780468E-2</v>
      </c>
      <c r="P94">
        <f t="shared" ca="1" si="19"/>
        <v>-1.0284792074561424</v>
      </c>
      <c r="Q94" s="2">
        <f t="shared" si="20"/>
        <v>40370.008399999999</v>
      </c>
      <c r="S94">
        <f t="shared" si="15"/>
        <v>-1.0296890000026906</v>
      </c>
    </row>
    <row r="95" spans="1:19" x14ac:dyDescent="0.2">
      <c r="A95" s="35" t="s">
        <v>51</v>
      </c>
      <c r="B95" s="35"/>
      <c r="C95" s="36">
        <v>55463.426500000001</v>
      </c>
      <c r="D95" s="36">
        <v>5.4999999999999997E-3</v>
      </c>
      <c r="E95">
        <f t="shared" si="16"/>
        <v>3219.3624895920402</v>
      </c>
      <c r="F95">
        <f t="shared" si="17"/>
        <v>3219.5</v>
      </c>
      <c r="G95">
        <f t="shared" si="21"/>
        <v>-1.0302089999968302</v>
      </c>
      <c r="K95">
        <f t="shared" si="14"/>
        <v>-1.0302089999968302</v>
      </c>
      <c r="O95">
        <f t="shared" ca="1" si="18"/>
        <v>8.1497866492871066E-2</v>
      </c>
      <c r="P95">
        <f t="shared" ca="1" si="19"/>
        <v>-1.0277868509944428</v>
      </c>
      <c r="Q95" s="2">
        <f t="shared" si="20"/>
        <v>40444.926500000001</v>
      </c>
      <c r="S95">
        <f t="shared" si="15"/>
        <v>-1.0302089999968302</v>
      </c>
    </row>
    <row r="96" spans="1:19" x14ac:dyDescent="0.2">
      <c r="A96" s="27" t="s">
        <v>49</v>
      </c>
      <c r="B96" s="28" t="s">
        <v>35</v>
      </c>
      <c r="C96" s="29">
        <v>55760.461649999997</v>
      </c>
      <c r="D96" s="29">
        <v>4.0000000000000002E-4</v>
      </c>
      <c r="E96">
        <f t="shared" si="16"/>
        <v>3259.01019666406</v>
      </c>
      <c r="F96">
        <f t="shared" si="17"/>
        <v>3259</v>
      </c>
      <c r="G96">
        <f t="shared" si="21"/>
        <v>7.6392000002670102E-2</v>
      </c>
      <c r="K96">
        <f t="shared" si="14"/>
        <v>7.6392000002670102E-2</v>
      </c>
      <c r="O96">
        <f t="shared" ca="1" si="18"/>
        <v>8.1643295400978935E-2</v>
      </c>
      <c r="P96">
        <f t="shared" ca="1" si="19"/>
        <v>-1.0250520429707302</v>
      </c>
      <c r="Q96" s="2">
        <f t="shared" si="20"/>
        <v>40741.961649999997</v>
      </c>
      <c r="R96">
        <f>G96</f>
        <v>7.6392000002670102E-2</v>
      </c>
    </row>
    <row r="97" spans="1:19" x14ac:dyDescent="0.2">
      <c r="A97" s="31" t="s">
        <v>46</v>
      </c>
      <c r="B97" s="32" t="s">
        <v>35</v>
      </c>
      <c r="C97" s="31">
        <v>55775.447399999997</v>
      </c>
      <c r="D97" s="31">
        <v>6.3E-3</v>
      </c>
      <c r="E97">
        <f t="shared" si="16"/>
        <v>3261.0104670908245</v>
      </c>
      <c r="F97">
        <f t="shared" si="17"/>
        <v>3261</v>
      </c>
      <c r="G97">
        <f t="shared" si="21"/>
        <v>7.841799999732757E-2</v>
      </c>
      <c r="K97">
        <f t="shared" si="14"/>
        <v>7.841799999732757E-2</v>
      </c>
      <c r="O97">
        <f t="shared" ca="1" si="18"/>
        <v>8.1650658889997063E-2</v>
      </c>
      <c r="P97">
        <f t="shared" ca="1" si="19"/>
        <v>-1.0249135716783901</v>
      </c>
      <c r="Q97" s="2">
        <f t="shared" si="20"/>
        <v>40756.947399999997</v>
      </c>
      <c r="R97">
        <f>G97</f>
        <v>7.841799999732757E-2</v>
      </c>
    </row>
    <row r="98" spans="1:19" x14ac:dyDescent="0.2">
      <c r="A98" s="27" t="s">
        <v>49</v>
      </c>
      <c r="B98" s="28" t="s">
        <v>37</v>
      </c>
      <c r="C98" s="29">
        <v>55800.568469999998</v>
      </c>
      <c r="D98" s="29">
        <v>4.0000000000000002E-4</v>
      </c>
      <c r="E98">
        <f t="shared" si="16"/>
        <v>3264.3635814434379</v>
      </c>
      <c r="F98">
        <f t="shared" si="17"/>
        <v>3264.5</v>
      </c>
      <c r="G98">
        <f t="shared" si="21"/>
        <v>-1.0220289999997476</v>
      </c>
      <c r="K98">
        <f t="shared" si="14"/>
        <v>-1.0220289999997476</v>
      </c>
      <c r="O98">
        <f t="shared" ca="1" si="18"/>
        <v>8.166354499577877E-2</v>
      </c>
      <c r="P98">
        <f t="shared" ca="1" si="19"/>
        <v>-1.0246712469167956</v>
      </c>
      <c r="Q98" s="2">
        <f t="shared" si="20"/>
        <v>40782.068469999998</v>
      </c>
      <c r="S98">
        <f>G98</f>
        <v>-1.0220289999997476</v>
      </c>
    </row>
    <row r="99" spans="1:19" x14ac:dyDescent="0.2">
      <c r="A99" s="27" t="s">
        <v>49</v>
      </c>
      <c r="B99" s="28" t="s">
        <v>37</v>
      </c>
      <c r="C99" s="29">
        <v>55800.570200000002</v>
      </c>
      <c r="D99" s="29">
        <v>5.9999999999999995E-4</v>
      </c>
      <c r="E99">
        <f t="shared" si="16"/>
        <v>3264.3638123606656</v>
      </c>
      <c r="F99">
        <f t="shared" si="17"/>
        <v>3264.5</v>
      </c>
      <c r="G99">
        <f t="shared" si="21"/>
        <v>-1.0202989999961574</v>
      </c>
      <c r="K99">
        <f t="shared" si="14"/>
        <v>-1.0202989999961574</v>
      </c>
      <c r="O99">
        <f t="shared" ca="1" si="18"/>
        <v>8.166354499577877E-2</v>
      </c>
      <c r="P99">
        <f t="shared" ca="1" si="19"/>
        <v>-1.0246712469167956</v>
      </c>
      <c r="Q99" s="2">
        <f t="shared" si="20"/>
        <v>40782.070200000002</v>
      </c>
      <c r="S99">
        <f>G99</f>
        <v>-1.0202989999961574</v>
      </c>
    </row>
    <row r="100" spans="1:19" x14ac:dyDescent="0.2">
      <c r="A100" s="52" t="s">
        <v>319</v>
      </c>
      <c r="B100" s="53" t="s">
        <v>35</v>
      </c>
      <c r="C100" s="62">
        <v>55805.414700000001</v>
      </c>
      <c r="D100" s="39"/>
      <c r="E100">
        <f t="shared" si="16"/>
        <v>3265.0104473360561</v>
      </c>
      <c r="F100">
        <f t="shared" si="17"/>
        <v>3265</v>
      </c>
      <c r="G100">
        <f t="shared" si="21"/>
        <v>7.8270000005431939E-2</v>
      </c>
      <c r="K100">
        <f t="shared" si="14"/>
        <v>7.8270000005431939E-2</v>
      </c>
      <c r="O100">
        <f t="shared" ca="1" si="18"/>
        <v>8.1665385868033305E-2</v>
      </c>
      <c r="P100">
        <f t="shared" ca="1" si="19"/>
        <v>-1.0246366290937106</v>
      </c>
      <c r="Q100" s="2">
        <f t="shared" si="20"/>
        <v>40786.914700000001</v>
      </c>
      <c r="R100">
        <f>G100</f>
        <v>7.8270000005431939E-2</v>
      </c>
    </row>
    <row r="101" spans="1:19" x14ac:dyDescent="0.2">
      <c r="A101" s="52" t="s">
        <v>319</v>
      </c>
      <c r="B101" s="53" t="s">
        <v>37</v>
      </c>
      <c r="C101" s="62">
        <v>55815.545599999998</v>
      </c>
      <c r="D101" s="39"/>
      <c r="E101">
        <f t="shared" si="16"/>
        <v>3266.3627012884112</v>
      </c>
      <c r="F101">
        <f t="shared" si="17"/>
        <v>3266.5</v>
      </c>
      <c r="G101">
        <f t="shared" si="21"/>
        <v>-1.0286230000056094</v>
      </c>
      <c r="K101">
        <f t="shared" si="14"/>
        <v>-1.0286230000056094</v>
      </c>
      <c r="O101">
        <f t="shared" ca="1" si="18"/>
        <v>8.1670908484796897E-2</v>
      </c>
      <c r="P101">
        <f t="shared" ca="1" si="19"/>
        <v>-1.0245327756244555</v>
      </c>
      <c r="Q101" s="2">
        <f t="shared" si="20"/>
        <v>40797.045599999998</v>
      </c>
      <c r="S101">
        <f>G101</f>
        <v>-1.0286230000056094</v>
      </c>
    </row>
    <row r="102" spans="1:19" x14ac:dyDescent="0.2">
      <c r="A102" s="52" t="s">
        <v>319</v>
      </c>
      <c r="B102" s="53" t="s">
        <v>35</v>
      </c>
      <c r="C102" s="62">
        <v>55850.3632</v>
      </c>
      <c r="D102" s="39"/>
      <c r="E102">
        <f t="shared" si="16"/>
        <v>3271.0100906823964</v>
      </c>
      <c r="F102">
        <f t="shared" si="17"/>
        <v>3271</v>
      </c>
      <c r="G102">
        <f t="shared" si="21"/>
        <v>7.5598000003083143E-2</v>
      </c>
      <c r="K102">
        <f t="shared" si="14"/>
        <v>7.5598000003083143E-2</v>
      </c>
      <c r="O102">
        <f t="shared" ca="1" si="18"/>
        <v>8.1687476335087661E-2</v>
      </c>
      <c r="P102">
        <f t="shared" ca="1" si="19"/>
        <v>-1.0242212152166907</v>
      </c>
      <c r="Q102" s="2">
        <f t="shared" si="20"/>
        <v>40831.8632</v>
      </c>
      <c r="R102">
        <f>G102</f>
        <v>7.5598000003083143E-2</v>
      </c>
    </row>
    <row r="103" spans="1:19" x14ac:dyDescent="0.2">
      <c r="A103" s="27" t="s">
        <v>50</v>
      </c>
      <c r="B103" s="28" t="s">
        <v>35</v>
      </c>
      <c r="C103" s="29">
        <v>56187.4977</v>
      </c>
      <c r="D103" s="29">
        <v>1.06E-2</v>
      </c>
      <c r="E103">
        <f t="shared" si="16"/>
        <v>3316.0101854518944</v>
      </c>
      <c r="F103">
        <f t="shared" si="17"/>
        <v>3316</v>
      </c>
      <c r="G103">
        <f t="shared" si="21"/>
        <v>7.6307999996060971E-2</v>
      </c>
      <c r="K103">
        <f t="shared" si="14"/>
        <v>7.6307999996060971E-2</v>
      </c>
      <c r="O103">
        <f t="shared" ca="1" si="18"/>
        <v>8.1853154837995365E-2</v>
      </c>
      <c r="P103">
        <f t="shared" ca="1" si="19"/>
        <v>-1.0211056111390433</v>
      </c>
      <c r="Q103" s="2">
        <f t="shared" si="20"/>
        <v>41168.9977</v>
      </c>
      <c r="R103">
        <f>G103</f>
        <v>7.6307999996060971E-2</v>
      </c>
    </row>
    <row r="104" spans="1:19" x14ac:dyDescent="0.2">
      <c r="A104" s="60" t="s">
        <v>337</v>
      </c>
      <c r="B104" s="61" t="s">
        <v>35</v>
      </c>
      <c r="C104" s="63">
        <v>59416.506300000001</v>
      </c>
      <c r="D104" s="64">
        <v>2E-3</v>
      </c>
      <c r="E104">
        <f t="shared" ref="E104" si="22">+(C104-C$7)/C$8</f>
        <v>3747.012331513848</v>
      </c>
      <c r="F104">
        <f t="shared" ref="F104" si="23">ROUND(2*E104,0)/2</f>
        <v>3747</v>
      </c>
      <c r="G104">
        <f t="shared" ref="G104" si="24">+C104-(C$7+F104*C$8)</f>
        <v>9.2385999996622559E-2</v>
      </c>
      <c r="L104">
        <f>+G104</f>
        <v>9.2385999996622559E-2</v>
      </c>
      <c r="O104">
        <f t="shared" ref="O104" ca="1" si="25">+C$11+C$12*$F104</f>
        <v>8.3439986721400294E-2</v>
      </c>
      <c r="P104">
        <f t="shared" ref="P104" ca="1" si="26">+D$11+D$12*$F104</f>
        <v>-0.99126504763979795</v>
      </c>
      <c r="Q104" s="2">
        <f t="shared" ref="Q104" si="27">+C104-15018.5</f>
        <v>44398.006300000001</v>
      </c>
      <c r="R104">
        <f>G104</f>
        <v>9.2385999996622559E-2</v>
      </c>
    </row>
    <row r="105" spans="1:19" x14ac:dyDescent="0.2">
      <c r="B105" s="25"/>
      <c r="C105" s="39"/>
      <c r="D105" s="39"/>
    </row>
    <row r="106" spans="1:19" x14ac:dyDescent="0.2">
      <c r="B106" s="25"/>
      <c r="C106" s="39"/>
      <c r="D106" s="39"/>
    </row>
    <row r="107" spans="1:19" x14ac:dyDescent="0.2">
      <c r="B107" s="25"/>
      <c r="C107" s="39"/>
      <c r="D107" s="39"/>
    </row>
    <row r="108" spans="1:19" x14ac:dyDescent="0.2">
      <c r="B108" s="25"/>
      <c r="C108" s="39"/>
      <c r="D108" s="39"/>
    </row>
    <row r="109" spans="1:19" x14ac:dyDescent="0.2">
      <c r="B109" s="25"/>
      <c r="C109" s="39"/>
      <c r="D109" s="39"/>
    </row>
    <row r="110" spans="1:19" x14ac:dyDescent="0.2">
      <c r="B110" s="25"/>
      <c r="C110" s="39"/>
      <c r="D110" s="39"/>
    </row>
    <row r="111" spans="1:19" x14ac:dyDescent="0.2">
      <c r="B111" s="25"/>
      <c r="C111" s="39"/>
      <c r="D111" s="39"/>
    </row>
    <row r="112" spans="1:19" x14ac:dyDescent="0.2">
      <c r="B112" s="25"/>
      <c r="C112" s="39"/>
      <c r="D112" s="39"/>
    </row>
    <row r="113" spans="2:4" x14ac:dyDescent="0.2">
      <c r="B113" s="25"/>
      <c r="C113" s="39"/>
      <c r="D113" s="39"/>
    </row>
    <row r="114" spans="2:4" x14ac:dyDescent="0.2">
      <c r="B114" s="25"/>
    </row>
    <row r="115" spans="2:4" x14ac:dyDescent="0.2">
      <c r="B115" s="25"/>
    </row>
    <row r="116" spans="2:4" x14ac:dyDescent="0.2">
      <c r="B116" s="25"/>
    </row>
    <row r="117" spans="2:4" x14ac:dyDescent="0.2">
      <c r="B117" s="25"/>
    </row>
    <row r="118" spans="2:4" x14ac:dyDescent="0.2">
      <c r="B118" s="25"/>
    </row>
    <row r="119" spans="2:4" x14ac:dyDescent="0.2">
      <c r="B119" s="25"/>
    </row>
    <row r="120" spans="2:4" x14ac:dyDescent="0.2">
      <c r="B120" s="25"/>
    </row>
    <row r="121" spans="2:4" x14ac:dyDescent="0.2">
      <c r="B121" s="25"/>
    </row>
    <row r="122" spans="2:4" x14ac:dyDescent="0.2">
      <c r="B122" s="25"/>
    </row>
    <row r="123" spans="2:4" x14ac:dyDescent="0.2">
      <c r="B123" s="25"/>
    </row>
    <row r="124" spans="2:4" x14ac:dyDescent="0.2">
      <c r="B124" s="25"/>
    </row>
    <row r="125" spans="2:4" x14ac:dyDescent="0.2">
      <c r="B125" s="25"/>
    </row>
    <row r="126" spans="2:4" x14ac:dyDescent="0.2">
      <c r="B126" s="25"/>
    </row>
    <row r="127" spans="2:4" x14ac:dyDescent="0.2">
      <c r="B127" s="25"/>
    </row>
    <row r="128" spans="2:4" x14ac:dyDescent="0.2">
      <c r="B128" s="25"/>
    </row>
    <row r="129" spans="2:2" x14ac:dyDescent="0.2">
      <c r="B129" s="25"/>
    </row>
    <row r="130" spans="2:2" x14ac:dyDescent="0.2">
      <c r="B130" s="25"/>
    </row>
    <row r="131" spans="2:2" x14ac:dyDescent="0.2">
      <c r="B131" s="25"/>
    </row>
    <row r="132" spans="2:2" x14ac:dyDescent="0.2">
      <c r="B132" s="25"/>
    </row>
    <row r="133" spans="2:2" x14ac:dyDescent="0.2">
      <c r="B133" s="25"/>
    </row>
    <row r="134" spans="2:2" x14ac:dyDescent="0.2">
      <c r="B134" s="25"/>
    </row>
    <row r="135" spans="2:2" x14ac:dyDescent="0.2">
      <c r="B135" s="25"/>
    </row>
    <row r="136" spans="2:2" x14ac:dyDescent="0.2">
      <c r="B136" s="25"/>
    </row>
    <row r="137" spans="2:2" x14ac:dyDescent="0.2">
      <c r="B137" s="25"/>
    </row>
    <row r="138" spans="2:2" x14ac:dyDescent="0.2">
      <c r="B138" s="25"/>
    </row>
    <row r="139" spans="2:2" x14ac:dyDescent="0.2">
      <c r="B139" s="25"/>
    </row>
    <row r="140" spans="2:2" x14ac:dyDescent="0.2">
      <c r="B140" s="25"/>
    </row>
    <row r="141" spans="2:2" x14ac:dyDescent="0.2">
      <c r="B141" s="25"/>
    </row>
    <row r="142" spans="2:2" x14ac:dyDescent="0.2">
      <c r="B142" s="25"/>
    </row>
    <row r="143" spans="2:2" x14ac:dyDescent="0.2">
      <c r="B143" s="25"/>
    </row>
    <row r="144" spans="2:2" x14ac:dyDescent="0.2">
      <c r="B144" s="25"/>
    </row>
    <row r="145" spans="2:2" x14ac:dyDescent="0.2">
      <c r="B145" s="25"/>
    </row>
    <row r="146" spans="2:2" x14ac:dyDescent="0.2">
      <c r="B146" s="25"/>
    </row>
    <row r="147" spans="2:2" x14ac:dyDescent="0.2">
      <c r="B147" s="25"/>
    </row>
    <row r="148" spans="2:2" x14ac:dyDescent="0.2">
      <c r="B148" s="25"/>
    </row>
    <row r="149" spans="2:2" x14ac:dyDescent="0.2">
      <c r="B149" s="25"/>
    </row>
    <row r="150" spans="2:2" x14ac:dyDescent="0.2">
      <c r="B150" s="25"/>
    </row>
    <row r="151" spans="2:2" x14ac:dyDescent="0.2">
      <c r="B151" s="25"/>
    </row>
    <row r="152" spans="2:2" x14ac:dyDescent="0.2">
      <c r="B152" s="25"/>
    </row>
    <row r="153" spans="2:2" x14ac:dyDescent="0.2">
      <c r="B153" s="25"/>
    </row>
    <row r="154" spans="2:2" x14ac:dyDescent="0.2">
      <c r="B154" s="25"/>
    </row>
    <row r="155" spans="2:2" x14ac:dyDescent="0.2">
      <c r="B155" s="25"/>
    </row>
    <row r="156" spans="2:2" x14ac:dyDescent="0.2">
      <c r="B156" s="25"/>
    </row>
    <row r="157" spans="2:2" x14ac:dyDescent="0.2">
      <c r="B157" s="25"/>
    </row>
    <row r="158" spans="2:2" x14ac:dyDescent="0.2">
      <c r="B158" s="25"/>
    </row>
    <row r="159" spans="2:2" x14ac:dyDescent="0.2">
      <c r="B159" s="25"/>
    </row>
    <row r="160" spans="2:2" x14ac:dyDescent="0.2">
      <c r="B160" s="25"/>
    </row>
    <row r="161" spans="2:2" x14ac:dyDescent="0.2">
      <c r="B161" s="25"/>
    </row>
    <row r="162" spans="2:2" x14ac:dyDescent="0.2">
      <c r="B162" s="25"/>
    </row>
    <row r="163" spans="2:2" x14ac:dyDescent="0.2">
      <c r="B163" s="25"/>
    </row>
    <row r="164" spans="2:2" x14ac:dyDescent="0.2">
      <c r="B164" s="25"/>
    </row>
    <row r="165" spans="2:2" x14ac:dyDescent="0.2">
      <c r="B165" s="25"/>
    </row>
    <row r="166" spans="2:2" x14ac:dyDescent="0.2">
      <c r="B166" s="25"/>
    </row>
    <row r="167" spans="2:2" x14ac:dyDescent="0.2">
      <c r="B167" s="25"/>
    </row>
    <row r="168" spans="2:2" x14ac:dyDescent="0.2">
      <c r="B168" s="25"/>
    </row>
    <row r="169" spans="2:2" x14ac:dyDescent="0.2">
      <c r="B169" s="25"/>
    </row>
    <row r="170" spans="2:2" x14ac:dyDescent="0.2">
      <c r="B170" s="25"/>
    </row>
    <row r="171" spans="2:2" x14ac:dyDescent="0.2">
      <c r="B171" s="25"/>
    </row>
    <row r="172" spans="2:2" x14ac:dyDescent="0.2">
      <c r="B172" s="25"/>
    </row>
    <row r="173" spans="2:2" x14ac:dyDescent="0.2">
      <c r="B173" s="25"/>
    </row>
    <row r="174" spans="2:2" x14ac:dyDescent="0.2">
      <c r="B174" s="25"/>
    </row>
    <row r="175" spans="2:2" x14ac:dyDescent="0.2">
      <c r="B175" s="25"/>
    </row>
    <row r="176" spans="2:2" x14ac:dyDescent="0.2">
      <c r="B176" s="25"/>
    </row>
    <row r="177" spans="2:2" x14ac:dyDescent="0.2">
      <c r="B177" s="25"/>
    </row>
    <row r="178" spans="2:2" x14ac:dyDescent="0.2">
      <c r="B178" s="25"/>
    </row>
    <row r="179" spans="2:2" x14ac:dyDescent="0.2">
      <c r="B179" s="25"/>
    </row>
    <row r="180" spans="2:2" x14ac:dyDescent="0.2">
      <c r="B180" s="25"/>
    </row>
    <row r="181" spans="2:2" x14ac:dyDescent="0.2">
      <c r="B181" s="25"/>
    </row>
    <row r="182" spans="2:2" x14ac:dyDescent="0.2">
      <c r="B182" s="25"/>
    </row>
    <row r="183" spans="2:2" x14ac:dyDescent="0.2">
      <c r="B183" s="25"/>
    </row>
    <row r="184" spans="2:2" x14ac:dyDescent="0.2">
      <c r="B184" s="25"/>
    </row>
    <row r="185" spans="2:2" x14ac:dyDescent="0.2">
      <c r="B185" s="25"/>
    </row>
    <row r="186" spans="2:2" x14ac:dyDescent="0.2">
      <c r="B186" s="25"/>
    </row>
    <row r="187" spans="2:2" x14ac:dyDescent="0.2">
      <c r="B187" s="25"/>
    </row>
    <row r="188" spans="2:2" x14ac:dyDescent="0.2">
      <c r="B188" s="25"/>
    </row>
    <row r="189" spans="2:2" x14ac:dyDescent="0.2">
      <c r="B189" s="25"/>
    </row>
    <row r="190" spans="2:2" x14ac:dyDescent="0.2">
      <c r="B190" s="25"/>
    </row>
    <row r="191" spans="2:2" x14ac:dyDescent="0.2">
      <c r="B191" s="25"/>
    </row>
    <row r="192" spans="2:2" x14ac:dyDescent="0.2">
      <c r="B192" s="25"/>
    </row>
    <row r="193" spans="2:2" x14ac:dyDescent="0.2">
      <c r="B193" s="25"/>
    </row>
    <row r="194" spans="2:2" x14ac:dyDescent="0.2">
      <c r="B194" s="25"/>
    </row>
    <row r="195" spans="2:2" x14ac:dyDescent="0.2">
      <c r="B195" s="25"/>
    </row>
    <row r="196" spans="2:2" x14ac:dyDescent="0.2">
      <c r="B196" s="25"/>
    </row>
    <row r="197" spans="2:2" x14ac:dyDescent="0.2">
      <c r="B197" s="25"/>
    </row>
    <row r="198" spans="2:2" x14ac:dyDescent="0.2">
      <c r="B198" s="25"/>
    </row>
    <row r="199" spans="2:2" x14ac:dyDescent="0.2">
      <c r="B199" s="25"/>
    </row>
    <row r="200" spans="2:2" x14ac:dyDescent="0.2">
      <c r="B200" s="25"/>
    </row>
    <row r="201" spans="2:2" x14ac:dyDescent="0.2">
      <c r="B201" s="25"/>
    </row>
    <row r="202" spans="2:2" x14ac:dyDescent="0.2">
      <c r="B202" s="25"/>
    </row>
    <row r="203" spans="2:2" x14ac:dyDescent="0.2">
      <c r="B203" s="25"/>
    </row>
    <row r="204" spans="2:2" x14ac:dyDescent="0.2">
      <c r="B204" s="25"/>
    </row>
    <row r="205" spans="2:2" x14ac:dyDescent="0.2">
      <c r="B205" s="25"/>
    </row>
    <row r="206" spans="2:2" x14ac:dyDescent="0.2">
      <c r="B206" s="25"/>
    </row>
    <row r="207" spans="2:2" x14ac:dyDescent="0.2">
      <c r="B207" s="25"/>
    </row>
    <row r="208" spans="2:2" x14ac:dyDescent="0.2">
      <c r="B208" s="25"/>
    </row>
    <row r="209" spans="2:2" x14ac:dyDescent="0.2">
      <c r="B209" s="25"/>
    </row>
    <row r="210" spans="2:2" x14ac:dyDescent="0.2">
      <c r="B210" s="25"/>
    </row>
    <row r="211" spans="2:2" x14ac:dyDescent="0.2">
      <c r="B211" s="25"/>
    </row>
    <row r="212" spans="2:2" x14ac:dyDescent="0.2">
      <c r="B212" s="25"/>
    </row>
    <row r="213" spans="2:2" x14ac:dyDescent="0.2">
      <c r="B213" s="25"/>
    </row>
    <row r="214" spans="2:2" x14ac:dyDescent="0.2">
      <c r="B214" s="25"/>
    </row>
    <row r="215" spans="2:2" x14ac:dyDescent="0.2">
      <c r="B215" s="25"/>
    </row>
    <row r="216" spans="2:2" x14ac:dyDescent="0.2">
      <c r="B216" s="25"/>
    </row>
    <row r="217" spans="2:2" x14ac:dyDescent="0.2">
      <c r="B217" s="25"/>
    </row>
    <row r="218" spans="2:2" x14ac:dyDescent="0.2">
      <c r="B218" s="25"/>
    </row>
    <row r="219" spans="2:2" x14ac:dyDescent="0.2">
      <c r="B219" s="25"/>
    </row>
    <row r="220" spans="2:2" x14ac:dyDescent="0.2">
      <c r="B220" s="25"/>
    </row>
    <row r="221" spans="2:2" x14ac:dyDescent="0.2">
      <c r="B221" s="25"/>
    </row>
    <row r="222" spans="2:2" x14ac:dyDescent="0.2">
      <c r="B222" s="25"/>
    </row>
    <row r="223" spans="2:2" x14ac:dyDescent="0.2">
      <c r="B223" s="25"/>
    </row>
    <row r="224" spans="2:2" x14ac:dyDescent="0.2">
      <c r="B224" s="25"/>
    </row>
    <row r="225" spans="2:2" x14ac:dyDescent="0.2">
      <c r="B225" s="25"/>
    </row>
    <row r="226" spans="2:2" x14ac:dyDescent="0.2">
      <c r="B226" s="25"/>
    </row>
    <row r="227" spans="2:2" x14ac:dyDescent="0.2">
      <c r="B227" s="25"/>
    </row>
    <row r="228" spans="2:2" x14ac:dyDescent="0.2">
      <c r="B228" s="25"/>
    </row>
    <row r="229" spans="2:2" x14ac:dyDescent="0.2">
      <c r="B229" s="25"/>
    </row>
    <row r="230" spans="2:2" x14ac:dyDescent="0.2">
      <c r="B230" s="25"/>
    </row>
    <row r="231" spans="2:2" x14ac:dyDescent="0.2">
      <c r="B231" s="25"/>
    </row>
    <row r="232" spans="2:2" x14ac:dyDescent="0.2">
      <c r="B232" s="25"/>
    </row>
    <row r="233" spans="2:2" x14ac:dyDescent="0.2">
      <c r="B233" s="25"/>
    </row>
    <row r="234" spans="2:2" x14ac:dyDescent="0.2">
      <c r="B234" s="25"/>
    </row>
    <row r="235" spans="2:2" x14ac:dyDescent="0.2">
      <c r="B235" s="25"/>
    </row>
    <row r="236" spans="2:2" x14ac:dyDescent="0.2">
      <c r="B236" s="25"/>
    </row>
    <row r="237" spans="2:2" x14ac:dyDescent="0.2">
      <c r="B237" s="25"/>
    </row>
    <row r="238" spans="2:2" x14ac:dyDescent="0.2">
      <c r="B238" s="25"/>
    </row>
    <row r="239" spans="2:2" x14ac:dyDescent="0.2">
      <c r="B239" s="25"/>
    </row>
    <row r="240" spans="2:2" x14ac:dyDescent="0.2">
      <c r="B240" s="25"/>
    </row>
    <row r="241" spans="2:2" x14ac:dyDescent="0.2">
      <c r="B241" s="25"/>
    </row>
    <row r="242" spans="2:2" x14ac:dyDescent="0.2">
      <c r="B242" s="25"/>
    </row>
    <row r="243" spans="2:2" x14ac:dyDescent="0.2">
      <c r="B243" s="25"/>
    </row>
    <row r="244" spans="2:2" x14ac:dyDescent="0.2">
      <c r="B244" s="25"/>
    </row>
    <row r="245" spans="2:2" x14ac:dyDescent="0.2">
      <c r="B245" s="25"/>
    </row>
    <row r="246" spans="2:2" x14ac:dyDescent="0.2">
      <c r="B246" s="25"/>
    </row>
    <row r="247" spans="2:2" x14ac:dyDescent="0.2">
      <c r="B247" s="25"/>
    </row>
    <row r="248" spans="2:2" x14ac:dyDescent="0.2">
      <c r="B248" s="25"/>
    </row>
    <row r="249" spans="2:2" x14ac:dyDescent="0.2">
      <c r="B249" s="25"/>
    </row>
    <row r="250" spans="2:2" x14ac:dyDescent="0.2">
      <c r="B250" s="25"/>
    </row>
    <row r="251" spans="2:2" x14ac:dyDescent="0.2">
      <c r="B251" s="25"/>
    </row>
    <row r="252" spans="2:2" x14ac:dyDescent="0.2">
      <c r="B252" s="25"/>
    </row>
    <row r="253" spans="2:2" x14ac:dyDescent="0.2">
      <c r="B253" s="25"/>
    </row>
    <row r="254" spans="2:2" x14ac:dyDescent="0.2">
      <c r="B254" s="25"/>
    </row>
    <row r="255" spans="2:2" x14ac:dyDescent="0.2">
      <c r="B255" s="25"/>
    </row>
    <row r="256" spans="2:2" x14ac:dyDescent="0.2">
      <c r="B256" s="25"/>
    </row>
    <row r="257" spans="2:2" x14ac:dyDescent="0.2">
      <c r="B257" s="2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56491-DB33-4BB7-A4D0-9F763123A0B1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6"/>
  <sheetViews>
    <sheetView topLeftCell="A36" workbookViewId="0">
      <selection activeCell="A35" sqref="A35:C86"/>
    </sheetView>
  </sheetViews>
  <sheetFormatPr defaultRowHeight="12.75" x14ac:dyDescent="0.2"/>
  <cols>
    <col min="1" max="1" width="19.7109375" style="39" customWidth="1"/>
    <col min="2" max="2" width="4.42578125" style="16" customWidth="1"/>
    <col min="3" max="3" width="12.7109375" style="39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39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38" t="s">
        <v>52</v>
      </c>
      <c r="I1" s="40" t="s">
        <v>53</v>
      </c>
      <c r="J1" s="41" t="s">
        <v>54</v>
      </c>
    </row>
    <row r="2" spans="1:16" x14ac:dyDescent="0.2">
      <c r="I2" s="42" t="s">
        <v>55</v>
      </c>
      <c r="J2" s="43" t="s">
        <v>56</v>
      </c>
    </row>
    <row r="3" spans="1:16" x14ac:dyDescent="0.2">
      <c r="A3" s="44" t="s">
        <v>57</v>
      </c>
      <c r="I3" s="42" t="s">
        <v>58</v>
      </c>
      <c r="J3" s="43" t="s">
        <v>59</v>
      </c>
    </row>
    <row r="4" spans="1:16" x14ac:dyDescent="0.2">
      <c r="I4" s="42" t="s">
        <v>60</v>
      </c>
      <c r="J4" s="43" t="s">
        <v>59</v>
      </c>
    </row>
    <row r="5" spans="1:16" ht="13.5" thickBot="1" x14ac:dyDescent="0.25">
      <c r="I5" s="45" t="s">
        <v>61</v>
      </c>
      <c r="J5" s="46" t="s">
        <v>62</v>
      </c>
    </row>
    <row r="10" spans="1:16" ht="13.5" thickBot="1" x14ac:dyDescent="0.25"/>
    <row r="11" spans="1:16" ht="12.75" customHeight="1" thickBot="1" x14ac:dyDescent="0.25">
      <c r="A11" s="39" t="str">
        <f t="shared" ref="A11:A42" si="0">P11</f>
        <v>IBVS 5595 </v>
      </c>
      <c r="B11" s="25" t="str">
        <f t="shared" ref="B11:B42" si="1">IF(H11=INT(H11),"I","II")</f>
        <v>I</v>
      </c>
      <c r="C11" s="39">
        <f t="shared" ref="C11:C42" si="2">1*G11</f>
        <v>50081.644399999997</v>
      </c>
      <c r="D11" s="16" t="str">
        <f t="shared" ref="D11:D42" si="3">VLOOKUP(F11,I$1:J$5,2,FALSE)</f>
        <v>vis</v>
      </c>
      <c r="E11" s="47">
        <f>VLOOKUP(C11,'Active 1'!C$21:E$973,3,FALSE)</f>
        <v>2501.012084846197</v>
      </c>
      <c r="F11" s="25" t="s">
        <v>61</v>
      </c>
      <c r="G11" s="16" t="str">
        <f t="shared" ref="G11:G42" si="4">MID(I11,3,LEN(I11)-3)</f>
        <v>50081.6444</v>
      </c>
      <c r="H11" s="39">
        <f t="shared" ref="H11:H42" si="5">1*K11</f>
        <v>2501</v>
      </c>
      <c r="I11" s="48" t="s">
        <v>188</v>
      </c>
      <c r="J11" s="49" t="s">
        <v>189</v>
      </c>
      <c r="K11" s="48">
        <v>2501</v>
      </c>
      <c r="L11" s="48" t="s">
        <v>190</v>
      </c>
      <c r="M11" s="49" t="s">
        <v>191</v>
      </c>
      <c r="N11" s="49" t="s">
        <v>192</v>
      </c>
      <c r="O11" s="50" t="s">
        <v>193</v>
      </c>
      <c r="P11" s="51" t="s">
        <v>194</v>
      </c>
    </row>
    <row r="12" spans="1:16" ht="12.75" customHeight="1" thickBot="1" x14ac:dyDescent="0.25">
      <c r="A12" s="39" t="str">
        <f t="shared" si="0"/>
        <v> BBS 112 </v>
      </c>
      <c r="B12" s="25" t="str">
        <f t="shared" si="1"/>
        <v>II</v>
      </c>
      <c r="C12" s="39">
        <f t="shared" si="2"/>
        <v>50286.53</v>
      </c>
      <c r="D12" s="16" t="str">
        <f t="shared" si="3"/>
        <v>vis</v>
      </c>
      <c r="E12" s="47">
        <f>VLOOKUP(C12,'Active 1'!C$21:E$973,3,FALSE)</f>
        <v>2528.3598389826184</v>
      </c>
      <c r="F12" s="25" t="s">
        <v>61</v>
      </c>
      <c r="G12" s="16" t="str">
        <f t="shared" si="4"/>
        <v>50286.53</v>
      </c>
      <c r="H12" s="39">
        <f t="shared" si="5"/>
        <v>2528.5</v>
      </c>
      <c r="I12" s="48" t="s">
        <v>195</v>
      </c>
      <c r="J12" s="49" t="s">
        <v>196</v>
      </c>
      <c r="K12" s="48">
        <v>2528.5</v>
      </c>
      <c r="L12" s="48" t="s">
        <v>197</v>
      </c>
      <c r="M12" s="49" t="s">
        <v>191</v>
      </c>
      <c r="N12" s="49" t="s">
        <v>192</v>
      </c>
      <c r="O12" s="50" t="s">
        <v>198</v>
      </c>
      <c r="P12" s="50" t="s">
        <v>199</v>
      </c>
    </row>
    <row r="13" spans="1:16" ht="12.75" customHeight="1" thickBot="1" x14ac:dyDescent="0.25">
      <c r="A13" s="39" t="str">
        <f t="shared" si="0"/>
        <v>IBVS 5745 </v>
      </c>
      <c r="B13" s="25" t="str">
        <f t="shared" si="1"/>
        <v>I</v>
      </c>
      <c r="C13" s="39">
        <f t="shared" si="2"/>
        <v>50373.808799999999</v>
      </c>
      <c r="D13" s="16" t="str">
        <f t="shared" si="3"/>
        <v>vis</v>
      </c>
      <c r="E13" s="47">
        <f>VLOOKUP(C13,'Active 1'!C$21:E$973,3,FALSE)</f>
        <v>2540.0096531409681</v>
      </c>
      <c r="F13" s="25" t="s">
        <v>61</v>
      </c>
      <c r="G13" s="16" t="str">
        <f t="shared" si="4"/>
        <v>50373.8088</v>
      </c>
      <c r="H13" s="39">
        <f t="shared" si="5"/>
        <v>2540</v>
      </c>
      <c r="I13" s="48" t="s">
        <v>200</v>
      </c>
      <c r="J13" s="49" t="s">
        <v>201</v>
      </c>
      <c r="K13" s="48">
        <v>2540</v>
      </c>
      <c r="L13" s="48" t="s">
        <v>202</v>
      </c>
      <c r="M13" s="49" t="s">
        <v>191</v>
      </c>
      <c r="N13" s="49" t="s">
        <v>192</v>
      </c>
      <c r="O13" s="50" t="s">
        <v>203</v>
      </c>
      <c r="P13" s="51" t="s">
        <v>204</v>
      </c>
    </row>
    <row r="14" spans="1:16" ht="12.75" customHeight="1" thickBot="1" x14ac:dyDescent="0.25">
      <c r="A14" s="39" t="str">
        <f t="shared" si="0"/>
        <v>IBVS 5745 </v>
      </c>
      <c r="B14" s="25" t="str">
        <f t="shared" si="1"/>
        <v>I</v>
      </c>
      <c r="C14" s="39">
        <f t="shared" si="2"/>
        <v>50403.782599999999</v>
      </c>
      <c r="D14" s="16" t="str">
        <f t="shared" si="3"/>
        <v>vis</v>
      </c>
      <c r="E14" s="47">
        <f>VLOOKUP(C14,'Active 1'!C$21:E$973,3,FALSE)</f>
        <v>2544.0105009942786</v>
      </c>
      <c r="F14" s="25" t="s">
        <v>61</v>
      </c>
      <c r="G14" s="16" t="str">
        <f t="shared" si="4"/>
        <v>50403.7826</v>
      </c>
      <c r="H14" s="39">
        <f t="shared" si="5"/>
        <v>2544</v>
      </c>
      <c r="I14" s="48" t="s">
        <v>205</v>
      </c>
      <c r="J14" s="49" t="s">
        <v>206</v>
      </c>
      <c r="K14" s="48">
        <v>2544</v>
      </c>
      <c r="L14" s="48" t="s">
        <v>207</v>
      </c>
      <c r="M14" s="49" t="s">
        <v>191</v>
      </c>
      <c r="N14" s="49" t="s">
        <v>192</v>
      </c>
      <c r="O14" s="50" t="s">
        <v>203</v>
      </c>
      <c r="P14" s="51" t="s">
        <v>204</v>
      </c>
    </row>
    <row r="15" spans="1:16" ht="12.75" customHeight="1" thickBot="1" x14ac:dyDescent="0.25">
      <c r="A15" s="39" t="str">
        <f t="shared" si="0"/>
        <v>IBVS 5595 </v>
      </c>
      <c r="B15" s="25" t="str">
        <f t="shared" si="1"/>
        <v>II</v>
      </c>
      <c r="C15" s="39">
        <f t="shared" si="2"/>
        <v>51065.6783</v>
      </c>
      <c r="D15" s="16" t="str">
        <f t="shared" si="3"/>
        <v>vis</v>
      </c>
      <c r="E15" s="47">
        <f>VLOOKUP(C15,'Active 1'!C$21:E$973,3,FALSE)</f>
        <v>2632.3591251413868</v>
      </c>
      <c r="F15" s="25" t="s">
        <v>61</v>
      </c>
      <c r="G15" s="16" t="str">
        <f t="shared" si="4"/>
        <v>51065.6783</v>
      </c>
      <c r="H15" s="39">
        <f t="shared" si="5"/>
        <v>2632.5</v>
      </c>
      <c r="I15" s="48" t="s">
        <v>208</v>
      </c>
      <c r="J15" s="49" t="s">
        <v>209</v>
      </c>
      <c r="K15" s="48">
        <v>2632.5</v>
      </c>
      <c r="L15" s="48" t="s">
        <v>210</v>
      </c>
      <c r="M15" s="49" t="s">
        <v>191</v>
      </c>
      <c r="N15" s="49" t="s">
        <v>192</v>
      </c>
      <c r="O15" s="50" t="s">
        <v>193</v>
      </c>
      <c r="P15" s="51" t="s">
        <v>194</v>
      </c>
    </row>
    <row r="16" spans="1:16" ht="12.75" customHeight="1" thickBot="1" x14ac:dyDescent="0.25">
      <c r="A16" s="39" t="str">
        <f t="shared" si="0"/>
        <v>IBVS 5595 </v>
      </c>
      <c r="B16" s="25" t="str">
        <f t="shared" si="1"/>
        <v>I</v>
      </c>
      <c r="C16" s="39">
        <f t="shared" si="2"/>
        <v>51302.805999999997</v>
      </c>
      <c r="D16" s="16" t="str">
        <f t="shared" si="3"/>
        <v>vis</v>
      </c>
      <c r="E16" s="47">
        <f>VLOOKUP(C16,'Active 1'!C$21:E$973,3,FALSE)</f>
        <v>2664.0104956551518</v>
      </c>
      <c r="F16" s="25" t="s">
        <v>61</v>
      </c>
      <c r="G16" s="16" t="str">
        <f t="shared" si="4"/>
        <v>51302.8060</v>
      </c>
      <c r="H16" s="39">
        <f t="shared" si="5"/>
        <v>2664</v>
      </c>
      <c r="I16" s="48" t="s">
        <v>211</v>
      </c>
      <c r="J16" s="49" t="s">
        <v>212</v>
      </c>
      <c r="K16" s="48">
        <v>2664</v>
      </c>
      <c r="L16" s="48" t="s">
        <v>213</v>
      </c>
      <c r="M16" s="49" t="s">
        <v>191</v>
      </c>
      <c r="N16" s="49" t="s">
        <v>192</v>
      </c>
      <c r="O16" s="50" t="s">
        <v>193</v>
      </c>
      <c r="P16" s="51" t="s">
        <v>194</v>
      </c>
    </row>
    <row r="17" spans="1:16" ht="12.75" customHeight="1" thickBot="1" x14ac:dyDescent="0.25">
      <c r="A17" s="39" t="str">
        <f t="shared" si="0"/>
        <v>IBVS 5745 </v>
      </c>
      <c r="B17" s="25" t="str">
        <f t="shared" si="1"/>
        <v>I</v>
      </c>
      <c r="C17" s="39">
        <f t="shared" si="2"/>
        <v>51377.722900000001</v>
      </c>
      <c r="D17" s="16" t="str">
        <f t="shared" si="3"/>
        <v>vis</v>
      </c>
      <c r="E17" s="47">
        <f>VLOOKUP(C17,'Active 1'!C$21:E$973,3,FALSE)</f>
        <v>2674.0102660727066</v>
      </c>
      <c r="F17" s="25" t="s">
        <v>61</v>
      </c>
      <c r="G17" s="16" t="str">
        <f t="shared" si="4"/>
        <v>51377.7229</v>
      </c>
      <c r="H17" s="39">
        <f t="shared" si="5"/>
        <v>2674</v>
      </c>
      <c r="I17" s="48" t="s">
        <v>214</v>
      </c>
      <c r="J17" s="49" t="s">
        <v>215</v>
      </c>
      <c r="K17" s="48">
        <v>2674</v>
      </c>
      <c r="L17" s="48" t="s">
        <v>216</v>
      </c>
      <c r="M17" s="49" t="s">
        <v>191</v>
      </c>
      <c r="N17" s="49" t="s">
        <v>192</v>
      </c>
      <c r="O17" s="50" t="s">
        <v>203</v>
      </c>
      <c r="P17" s="51" t="s">
        <v>204</v>
      </c>
    </row>
    <row r="18" spans="1:16" ht="12.75" customHeight="1" thickBot="1" x14ac:dyDescent="0.25">
      <c r="A18" s="39" t="str">
        <f t="shared" si="0"/>
        <v>IBVS 5595 </v>
      </c>
      <c r="B18" s="25" t="str">
        <f t="shared" si="1"/>
        <v>II</v>
      </c>
      <c r="C18" s="39">
        <f t="shared" si="2"/>
        <v>51829.854399999997</v>
      </c>
      <c r="D18" s="16" t="str">
        <f t="shared" si="3"/>
        <v>vis</v>
      </c>
      <c r="E18" s="47">
        <f>VLOOKUP(C18,'Active 1'!C$21:E$973,3,FALSE)</f>
        <v>2734.3599495025396</v>
      </c>
      <c r="F18" s="25" t="s">
        <v>61</v>
      </c>
      <c r="G18" s="16" t="str">
        <f t="shared" si="4"/>
        <v>51829.8544</v>
      </c>
      <c r="H18" s="39">
        <f t="shared" si="5"/>
        <v>2734.5</v>
      </c>
      <c r="I18" s="48" t="s">
        <v>217</v>
      </c>
      <c r="J18" s="49" t="s">
        <v>218</v>
      </c>
      <c r="K18" s="48">
        <v>2734.5</v>
      </c>
      <c r="L18" s="48" t="s">
        <v>219</v>
      </c>
      <c r="M18" s="49" t="s">
        <v>191</v>
      </c>
      <c r="N18" s="49" t="s">
        <v>192</v>
      </c>
      <c r="O18" s="50" t="s">
        <v>193</v>
      </c>
      <c r="P18" s="51" t="s">
        <v>194</v>
      </c>
    </row>
    <row r="19" spans="1:16" ht="12.75" customHeight="1" thickBot="1" x14ac:dyDescent="0.25">
      <c r="A19" s="39" t="str">
        <f t="shared" si="0"/>
        <v>IBVS 5745 </v>
      </c>
      <c r="B19" s="25" t="str">
        <f t="shared" si="1"/>
        <v>I</v>
      </c>
      <c r="C19" s="39">
        <f t="shared" si="2"/>
        <v>51849.715499999998</v>
      </c>
      <c r="D19" s="16" t="str">
        <f t="shared" si="3"/>
        <v>vis</v>
      </c>
      <c r="E19" s="47">
        <f>VLOOKUP(C19,'Active 1'!C$21:E$973,3,FALSE)</f>
        <v>2737.0109727061176</v>
      </c>
      <c r="F19" s="25" t="s">
        <v>61</v>
      </c>
      <c r="G19" s="16" t="str">
        <f t="shared" si="4"/>
        <v>51849.7155</v>
      </c>
      <c r="H19" s="39">
        <f t="shared" si="5"/>
        <v>2737</v>
      </c>
      <c r="I19" s="48" t="s">
        <v>220</v>
      </c>
      <c r="J19" s="49" t="s">
        <v>221</v>
      </c>
      <c r="K19" s="48">
        <v>2737</v>
      </c>
      <c r="L19" s="48" t="s">
        <v>222</v>
      </c>
      <c r="M19" s="49" t="s">
        <v>191</v>
      </c>
      <c r="N19" s="49" t="s">
        <v>192</v>
      </c>
      <c r="O19" s="50" t="s">
        <v>203</v>
      </c>
      <c r="P19" s="51" t="s">
        <v>204</v>
      </c>
    </row>
    <row r="20" spans="1:16" ht="12.75" customHeight="1" thickBot="1" x14ac:dyDescent="0.25">
      <c r="A20" s="39" t="str">
        <f t="shared" si="0"/>
        <v>IBVS 5595 </v>
      </c>
      <c r="B20" s="25" t="str">
        <f t="shared" si="1"/>
        <v>I</v>
      </c>
      <c r="C20" s="39">
        <f t="shared" si="2"/>
        <v>51849.715799999998</v>
      </c>
      <c r="D20" s="16" t="str">
        <f t="shared" si="3"/>
        <v>vis</v>
      </c>
      <c r="E20" s="47">
        <f>VLOOKUP(C20,'Active 1'!C$21:E$973,3,FALSE)</f>
        <v>2737.0110127495673</v>
      </c>
      <c r="F20" s="25" t="s">
        <v>61</v>
      </c>
      <c r="G20" s="16" t="str">
        <f t="shared" si="4"/>
        <v>51849.7158</v>
      </c>
      <c r="H20" s="39">
        <f t="shared" si="5"/>
        <v>2737</v>
      </c>
      <c r="I20" s="48" t="s">
        <v>223</v>
      </c>
      <c r="J20" s="49" t="s">
        <v>221</v>
      </c>
      <c r="K20" s="48">
        <v>2737</v>
      </c>
      <c r="L20" s="48" t="s">
        <v>224</v>
      </c>
      <c r="M20" s="49" t="s">
        <v>191</v>
      </c>
      <c r="N20" s="49" t="s">
        <v>192</v>
      </c>
      <c r="O20" s="50" t="s">
        <v>193</v>
      </c>
      <c r="P20" s="51" t="s">
        <v>194</v>
      </c>
    </row>
    <row r="21" spans="1:16" ht="12.75" customHeight="1" thickBot="1" x14ac:dyDescent="0.25">
      <c r="A21" s="39" t="str">
        <f t="shared" si="0"/>
        <v>IBVS 5595 </v>
      </c>
      <c r="B21" s="25" t="str">
        <f t="shared" si="1"/>
        <v>II</v>
      </c>
      <c r="C21" s="39">
        <f t="shared" si="2"/>
        <v>52848.756399999998</v>
      </c>
      <c r="D21" s="16" t="str">
        <f t="shared" si="3"/>
        <v>vis</v>
      </c>
      <c r="E21" s="47">
        <f>VLOOKUP(C21,'Active 1'!C$21:E$973,3,FALSE)</f>
        <v>2870.3611198391</v>
      </c>
      <c r="F21" s="25" t="s">
        <v>61</v>
      </c>
      <c r="G21" s="16" t="str">
        <f t="shared" si="4"/>
        <v>52848.7564</v>
      </c>
      <c r="H21" s="39">
        <f t="shared" si="5"/>
        <v>2870.5</v>
      </c>
      <c r="I21" s="48" t="s">
        <v>225</v>
      </c>
      <c r="J21" s="49" t="s">
        <v>226</v>
      </c>
      <c r="K21" s="48">
        <v>2870.5</v>
      </c>
      <c r="L21" s="48" t="s">
        <v>227</v>
      </c>
      <c r="M21" s="49" t="s">
        <v>191</v>
      </c>
      <c r="N21" s="49" t="s">
        <v>192</v>
      </c>
      <c r="O21" s="50" t="s">
        <v>193</v>
      </c>
      <c r="P21" s="51" t="s">
        <v>194</v>
      </c>
    </row>
    <row r="22" spans="1:16" ht="12.75" customHeight="1" thickBot="1" x14ac:dyDescent="0.25">
      <c r="A22" s="39" t="str">
        <f t="shared" si="0"/>
        <v>BAVM 172 </v>
      </c>
      <c r="B22" s="25" t="str">
        <f t="shared" si="1"/>
        <v>I</v>
      </c>
      <c r="C22" s="39">
        <f t="shared" si="2"/>
        <v>52928.543899999997</v>
      </c>
      <c r="D22" s="16" t="str">
        <f t="shared" si="3"/>
        <v>vis</v>
      </c>
      <c r="E22" s="47">
        <f>VLOOKUP(C22,'Active 1'!C$21:E$973,3,FALSE)</f>
        <v>2881.0110090121784</v>
      </c>
      <c r="F22" s="25" t="s">
        <v>61</v>
      </c>
      <c r="G22" s="16" t="str">
        <f t="shared" si="4"/>
        <v>52928.5439</v>
      </c>
      <c r="H22" s="39">
        <f t="shared" si="5"/>
        <v>2881</v>
      </c>
      <c r="I22" s="48" t="s">
        <v>228</v>
      </c>
      <c r="J22" s="49" t="s">
        <v>229</v>
      </c>
      <c r="K22" s="48">
        <v>2881</v>
      </c>
      <c r="L22" s="48" t="s">
        <v>224</v>
      </c>
      <c r="M22" s="49" t="s">
        <v>191</v>
      </c>
      <c r="N22" s="49" t="s">
        <v>230</v>
      </c>
      <c r="O22" s="50" t="s">
        <v>231</v>
      </c>
      <c r="P22" s="51" t="s">
        <v>232</v>
      </c>
    </row>
    <row r="23" spans="1:16" ht="12.75" customHeight="1" thickBot="1" x14ac:dyDescent="0.25">
      <c r="A23" s="39" t="str">
        <f t="shared" si="0"/>
        <v>BAVM 172 </v>
      </c>
      <c r="B23" s="25" t="str">
        <f t="shared" si="1"/>
        <v>I</v>
      </c>
      <c r="C23" s="39">
        <f t="shared" si="2"/>
        <v>52928.545899999997</v>
      </c>
      <c r="D23" s="16" t="str">
        <f t="shared" si="3"/>
        <v>vis</v>
      </c>
      <c r="E23" s="47">
        <f>VLOOKUP(C23,'Active 1'!C$21:E$973,3,FALSE)</f>
        <v>2881.0112759685107</v>
      </c>
      <c r="F23" s="25" t="s">
        <v>61</v>
      </c>
      <c r="G23" s="16" t="str">
        <f t="shared" si="4"/>
        <v>52928.5459</v>
      </c>
      <c r="H23" s="39">
        <f t="shared" si="5"/>
        <v>2881</v>
      </c>
      <c r="I23" s="48" t="s">
        <v>233</v>
      </c>
      <c r="J23" s="49" t="s">
        <v>234</v>
      </c>
      <c r="K23" s="48">
        <v>2881</v>
      </c>
      <c r="L23" s="48" t="s">
        <v>235</v>
      </c>
      <c r="M23" s="49" t="s">
        <v>191</v>
      </c>
      <c r="N23" s="49" t="s">
        <v>230</v>
      </c>
      <c r="O23" s="50" t="s">
        <v>236</v>
      </c>
      <c r="P23" s="51" t="s">
        <v>232</v>
      </c>
    </row>
    <row r="24" spans="1:16" ht="12.75" customHeight="1" thickBot="1" x14ac:dyDescent="0.25">
      <c r="A24" s="39" t="str">
        <f t="shared" si="0"/>
        <v>IBVS 5745 </v>
      </c>
      <c r="B24" s="25" t="str">
        <f t="shared" si="1"/>
        <v>I</v>
      </c>
      <c r="C24" s="39">
        <f t="shared" si="2"/>
        <v>53572.844700000001</v>
      </c>
      <c r="D24" s="16" t="str">
        <f t="shared" si="3"/>
        <v>vis</v>
      </c>
      <c r="E24" s="47">
        <f>VLOOKUP(C24,'Active 1'!C$21:E$973,3,FALSE)</f>
        <v>2967.0110981755938</v>
      </c>
      <c r="F24" s="25" t="s">
        <v>61</v>
      </c>
      <c r="G24" s="16" t="str">
        <f t="shared" si="4"/>
        <v>53572.8447</v>
      </c>
      <c r="H24" s="39">
        <f t="shared" si="5"/>
        <v>2967</v>
      </c>
      <c r="I24" s="48" t="s">
        <v>237</v>
      </c>
      <c r="J24" s="49" t="s">
        <v>238</v>
      </c>
      <c r="K24" s="48">
        <v>2967</v>
      </c>
      <c r="L24" s="48" t="s">
        <v>239</v>
      </c>
      <c r="M24" s="49" t="s">
        <v>191</v>
      </c>
      <c r="N24" s="49" t="s">
        <v>192</v>
      </c>
      <c r="O24" s="50" t="s">
        <v>203</v>
      </c>
      <c r="P24" s="51" t="s">
        <v>204</v>
      </c>
    </row>
    <row r="25" spans="1:16" ht="12.75" customHeight="1" thickBot="1" x14ac:dyDescent="0.25">
      <c r="A25" s="39" t="str">
        <f t="shared" si="0"/>
        <v>BAVM 178 </v>
      </c>
      <c r="B25" s="25" t="str">
        <f t="shared" si="1"/>
        <v>I</v>
      </c>
      <c r="C25" s="39">
        <f t="shared" si="2"/>
        <v>53932.4522</v>
      </c>
      <c r="D25" s="16" t="str">
        <f t="shared" si="3"/>
        <v>vis</v>
      </c>
      <c r="E25" s="47">
        <f>VLOOKUP(C25,'Active 1'!C$21:E$973,3,FALSE)</f>
        <v>3015.0108477705544</v>
      </c>
      <c r="F25" s="25" t="s">
        <v>61</v>
      </c>
      <c r="G25" s="16" t="str">
        <f t="shared" si="4"/>
        <v>53932.4522</v>
      </c>
      <c r="H25" s="39">
        <f t="shared" si="5"/>
        <v>3015</v>
      </c>
      <c r="I25" s="48" t="s">
        <v>240</v>
      </c>
      <c r="J25" s="49" t="s">
        <v>241</v>
      </c>
      <c r="K25" s="48">
        <v>3015</v>
      </c>
      <c r="L25" s="48" t="s">
        <v>242</v>
      </c>
      <c r="M25" s="49" t="s">
        <v>243</v>
      </c>
      <c r="N25" s="49" t="s">
        <v>244</v>
      </c>
      <c r="O25" s="50" t="s">
        <v>245</v>
      </c>
      <c r="P25" s="51" t="s">
        <v>246</v>
      </c>
    </row>
    <row r="26" spans="1:16" ht="12.75" customHeight="1" thickBot="1" x14ac:dyDescent="0.25">
      <c r="A26" s="39" t="str">
        <f t="shared" si="0"/>
        <v>BAVM 228 </v>
      </c>
      <c r="B26" s="25" t="str">
        <f t="shared" si="1"/>
        <v>II</v>
      </c>
      <c r="C26" s="39">
        <f t="shared" si="2"/>
        <v>55156.260199999997</v>
      </c>
      <c r="D26" s="16" t="str">
        <f t="shared" si="3"/>
        <v>vis</v>
      </c>
      <c r="E26" s="47">
        <f>VLOOKUP(C26,'Active 1'!C$21:E$973,3,FALSE)</f>
        <v>3178.3624951981224</v>
      </c>
      <c r="F26" s="25" t="s">
        <v>61</v>
      </c>
      <c r="G26" s="16" t="str">
        <f t="shared" si="4"/>
        <v>55156.2602</v>
      </c>
      <c r="H26" s="39">
        <f t="shared" si="5"/>
        <v>3178.5</v>
      </c>
      <c r="I26" s="48" t="s">
        <v>284</v>
      </c>
      <c r="J26" s="49" t="s">
        <v>285</v>
      </c>
      <c r="K26" s="48" t="s">
        <v>282</v>
      </c>
      <c r="L26" s="48" t="s">
        <v>286</v>
      </c>
      <c r="M26" s="49" t="s">
        <v>243</v>
      </c>
      <c r="N26" s="49" t="s">
        <v>61</v>
      </c>
      <c r="O26" s="50" t="s">
        <v>287</v>
      </c>
      <c r="P26" s="51" t="s">
        <v>288</v>
      </c>
    </row>
    <row r="27" spans="1:16" ht="12.75" customHeight="1" thickBot="1" x14ac:dyDescent="0.25">
      <c r="A27" s="39" t="str">
        <f t="shared" si="0"/>
        <v>BAVM 214 </v>
      </c>
      <c r="B27" s="25" t="str">
        <f t="shared" si="1"/>
        <v>II</v>
      </c>
      <c r="C27" s="39">
        <f t="shared" si="2"/>
        <v>55358.542999999998</v>
      </c>
      <c r="D27" s="16" t="str">
        <f t="shared" si="3"/>
        <v>vis</v>
      </c>
      <c r="E27" s="47">
        <f>VLOOKUP(C27,'Active 1'!C$21:E$973,3,FALSE)</f>
        <v>3205.36283236397</v>
      </c>
      <c r="F27" s="25" t="s">
        <v>61</v>
      </c>
      <c r="G27" s="16" t="str">
        <f t="shared" si="4"/>
        <v>55358.5430</v>
      </c>
      <c r="H27" s="39">
        <f t="shared" si="5"/>
        <v>3205.5</v>
      </c>
      <c r="I27" s="48" t="s">
        <v>289</v>
      </c>
      <c r="J27" s="49" t="s">
        <v>290</v>
      </c>
      <c r="K27" s="48" t="s">
        <v>291</v>
      </c>
      <c r="L27" s="48" t="s">
        <v>292</v>
      </c>
      <c r="M27" s="49" t="s">
        <v>243</v>
      </c>
      <c r="N27" s="49">
        <v>0</v>
      </c>
      <c r="O27" s="50" t="s">
        <v>231</v>
      </c>
      <c r="P27" s="51" t="s">
        <v>293</v>
      </c>
    </row>
    <row r="28" spans="1:16" ht="12.75" customHeight="1" thickBot="1" x14ac:dyDescent="0.25">
      <c r="A28" s="39" t="str">
        <f t="shared" si="0"/>
        <v>BAVM 215 </v>
      </c>
      <c r="B28" s="25" t="str">
        <f t="shared" si="1"/>
        <v>II</v>
      </c>
      <c r="C28" s="39">
        <f t="shared" si="2"/>
        <v>55388.508399999999</v>
      </c>
      <c r="D28" s="16" t="str">
        <f t="shared" si="3"/>
        <v>vis</v>
      </c>
      <c r="E28" s="47">
        <f>VLOOKUP(C28,'Active 1'!C$21:E$973,3,FALSE)</f>
        <v>3209.3625590006864</v>
      </c>
      <c r="F28" s="25" t="s">
        <v>61</v>
      </c>
      <c r="G28" s="16" t="str">
        <f t="shared" si="4"/>
        <v>55388.5084</v>
      </c>
      <c r="H28" s="39">
        <f t="shared" si="5"/>
        <v>3209.5</v>
      </c>
      <c r="I28" s="48" t="s">
        <v>294</v>
      </c>
      <c r="J28" s="49" t="s">
        <v>295</v>
      </c>
      <c r="K28" s="48">
        <v>3209.5</v>
      </c>
      <c r="L28" s="48" t="s">
        <v>296</v>
      </c>
      <c r="M28" s="49" t="s">
        <v>243</v>
      </c>
      <c r="N28" s="49">
        <v>0</v>
      </c>
      <c r="O28" s="50" t="s">
        <v>231</v>
      </c>
      <c r="P28" s="51" t="s">
        <v>297</v>
      </c>
    </row>
    <row r="29" spans="1:16" ht="12.75" customHeight="1" thickBot="1" x14ac:dyDescent="0.25">
      <c r="A29" s="39" t="str">
        <f t="shared" si="0"/>
        <v>BAVM 215 </v>
      </c>
      <c r="B29" s="25" t="str">
        <f t="shared" si="1"/>
        <v>II</v>
      </c>
      <c r="C29" s="39">
        <f t="shared" si="2"/>
        <v>55463.426500000001</v>
      </c>
      <c r="D29" s="16" t="str">
        <f t="shared" si="3"/>
        <v>CCD</v>
      </c>
      <c r="E29" s="47">
        <f>VLOOKUP(C29,'Active 1'!C$21:E$973,3,FALSE)</f>
        <v>3219.3624895920402</v>
      </c>
      <c r="F29" s="25" t="str">
        <f>LEFT(M29,1)</f>
        <v>C</v>
      </c>
      <c r="G29" s="16" t="str">
        <f t="shared" si="4"/>
        <v>55463.4265</v>
      </c>
      <c r="H29" s="39">
        <f t="shared" si="5"/>
        <v>3219.5</v>
      </c>
      <c r="I29" s="48" t="s">
        <v>298</v>
      </c>
      <c r="J29" s="49" t="s">
        <v>299</v>
      </c>
      <c r="K29" s="48">
        <v>3219.5</v>
      </c>
      <c r="L29" s="48" t="s">
        <v>286</v>
      </c>
      <c r="M29" s="49" t="s">
        <v>243</v>
      </c>
      <c r="N29" s="49">
        <v>0</v>
      </c>
      <c r="O29" s="50" t="s">
        <v>231</v>
      </c>
      <c r="P29" s="51" t="s">
        <v>297</v>
      </c>
    </row>
    <row r="30" spans="1:16" ht="12.75" customHeight="1" thickBot="1" x14ac:dyDescent="0.25">
      <c r="A30" s="39" t="str">
        <f t="shared" si="0"/>
        <v>OEJV 0160 </v>
      </c>
      <c r="B30" s="25" t="str">
        <f t="shared" si="1"/>
        <v>I</v>
      </c>
      <c r="C30" s="39">
        <f t="shared" si="2"/>
        <v>55760.461649999997</v>
      </c>
      <c r="D30" s="16" t="str">
        <f t="shared" si="3"/>
        <v>CCD</v>
      </c>
      <c r="E30" s="47">
        <f>VLOOKUP(C30,'Active 1'!C$21:E$973,3,FALSE)</f>
        <v>3259.01019666406</v>
      </c>
      <c r="F30" s="25" t="str">
        <f>LEFT(M30,1)</f>
        <v>C</v>
      </c>
      <c r="G30" s="16" t="str">
        <f t="shared" si="4"/>
        <v>55760.46165</v>
      </c>
      <c r="H30" s="39">
        <f t="shared" si="5"/>
        <v>3259</v>
      </c>
      <c r="I30" s="48" t="s">
        <v>300</v>
      </c>
      <c r="J30" s="49" t="s">
        <v>301</v>
      </c>
      <c r="K30" s="48">
        <v>3259</v>
      </c>
      <c r="L30" s="48" t="s">
        <v>302</v>
      </c>
      <c r="M30" s="49" t="s">
        <v>243</v>
      </c>
      <c r="N30" s="49" t="s">
        <v>261</v>
      </c>
      <c r="O30" s="50" t="s">
        <v>303</v>
      </c>
      <c r="P30" s="51" t="s">
        <v>304</v>
      </c>
    </row>
    <row r="31" spans="1:16" ht="12.75" customHeight="1" thickBot="1" x14ac:dyDescent="0.25">
      <c r="A31" s="39" t="str">
        <f t="shared" si="0"/>
        <v>BAVM 220 </v>
      </c>
      <c r="B31" s="25" t="str">
        <f t="shared" si="1"/>
        <v>I</v>
      </c>
      <c r="C31" s="39">
        <f t="shared" si="2"/>
        <v>55775.447399999997</v>
      </c>
      <c r="D31" s="16" t="str">
        <f t="shared" si="3"/>
        <v>CCD</v>
      </c>
      <c r="E31" s="47">
        <f>VLOOKUP(C31,'Active 1'!C$21:E$973,3,FALSE)</f>
        <v>3261.0104670908245</v>
      </c>
      <c r="F31" s="25" t="str">
        <f>LEFT(M31,1)</f>
        <v>C</v>
      </c>
      <c r="G31" s="16" t="str">
        <f t="shared" si="4"/>
        <v>55775.4474</v>
      </c>
      <c r="H31" s="39">
        <f t="shared" si="5"/>
        <v>3261</v>
      </c>
      <c r="I31" s="48" t="s">
        <v>305</v>
      </c>
      <c r="J31" s="49" t="s">
        <v>306</v>
      </c>
      <c r="K31" s="48">
        <v>3261</v>
      </c>
      <c r="L31" s="48" t="s">
        <v>307</v>
      </c>
      <c r="M31" s="49" t="s">
        <v>243</v>
      </c>
      <c r="N31" s="49">
        <v>0</v>
      </c>
      <c r="O31" s="50" t="s">
        <v>231</v>
      </c>
      <c r="P31" s="51" t="s">
        <v>308</v>
      </c>
    </row>
    <row r="32" spans="1:16" ht="12.75" customHeight="1" thickBot="1" x14ac:dyDescent="0.25">
      <c r="A32" s="39" t="str">
        <f t="shared" si="0"/>
        <v>OEJV 0160 </v>
      </c>
      <c r="B32" s="25" t="str">
        <f t="shared" si="1"/>
        <v>II</v>
      </c>
      <c r="C32" s="39">
        <f t="shared" si="2"/>
        <v>55800.568469999998</v>
      </c>
      <c r="D32" s="16" t="str">
        <f t="shared" si="3"/>
        <v>CCD</v>
      </c>
      <c r="E32" s="47">
        <f>VLOOKUP(C32,'Active 1'!C$21:E$973,3,FALSE)</f>
        <v>3264.3635814434379</v>
      </c>
      <c r="F32" s="25" t="str">
        <f>LEFT(M32,1)</f>
        <v>C</v>
      </c>
      <c r="G32" s="16" t="str">
        <f t="shared" si="4"/>
        <v>55800.56847</v>
      </c>
      <c r="H32" s="39">
        <f t="shared" si="5"/>
        <v>3264.5</v>
      </c>
      <c r="I32" s="48" t="s">
        <v>309</v>
      </c>
      <c r="J32" s="49" t="s">
        <v>310</v>
      </c>
      <c r="K32" s="48">
        <v>3264.5</v>
      </c>
      <c r="L32" s="48" t="s">
        <v>311</v>
      </c>
      <c r="M32" s="49" t="s">
        <v>243</v>
      </c>
      <c r="N32" s="49" t="s">
        <v>261</v>
      </c>
      <c r="O32" s="50" t="s">
        <v>312</v>
      </c>
      <c r="P32" s="51" t="s">
        <v>304</v>
      </c>
    </row>
    <row r="33" spans="1:16" ht="12.75" customHeight="1" thickBot="1" x14ac:dyDescent="0.25">
      <c r="A33" s="39" t="str">
        <f t="shared" si="0"/>
        <v>OEJV 0160 </v>
      </c>
      <c r="B33" s="25" t="str">
        <f t="shared" si="1"/>
        <v>II</v>
      </c>
      <c r="C33" s="39">
        <f t="shared" si="2"/>
        <v>55800.570200000002</v>
      </c>
      <c r="D33" s="16" t="str">
        <f t="shared" si="3"/>
        <v>CCD</v>
      </c>
      <c r="E33" s="47">
        <f>VLOOKUP(C33,'Active 1'!C$21:E$973,3,FALSE)</f>
        <v>3264.3638123606656</v>
      </c>
      <c r="F33" s="25" t="str">
        <f>LEFT(M33,1)</f>
        <v>C</v>
      </c>
      <c r="G33" s="16" t="str">
        <f t="shared" si="4"/>
        <v>55800.5702</v>
      </c>
      <c r="H33" s="39">
        <f t="shared" si="5"/>
        <v>3264.5</v>
      </c>
      <c r="I33" s="48" t="s">
        <v>313</v>
      </c>
      <c r="J33" s="49" t="s">
        <v>314</v>
      </c>
      <c r="K33" s="48">
        <v>3264.5</v>
      </c>
      <c r="L33" s="48" t="s">
        <v>315</v>
      </c>
      <c r="M33" s="49" t="s">
        <v>243</v>
      </c>
      <c r="N33" s="49" t="s">
        <v>61</v>
      </c>
      <c r="O33" s="50" t="s">
        <v>312</v>
      </c>
      <c r="P33" s="51" t="s">
        <v>304</v>
      </c>
    </row>
    <row r="34" spans="1:16" ht="12.75" customHeight="1" thickBot="1" x14ac:dyDescent="0.25">
      <c r="A34" s="39" t="str">
        <f t="shared" si="0"/>
        <v>BAVM 231 </v>
      </c>
      <c r="B34" s="25" t="str">
        <f t="shared" si="1"/>
        <v>I</v>
      </c>
      <c r="C34" s="39">
        <f t="shared" si="2"/>
        <v>56187.4977</v>
      </c>
      <c r="D34" s="16" t="str">
        <f t="shared" si="3"/>
        <v>vis</v>
      </c>
      <c r="E34" s="47">
        <f>VLOOKUP(C34,'Active 1'!C$21:E$973,3,FALSE)</f>
        <v>3316.0101854518944</v>
      </c>
      <c r="F34" s="25" t="s">
        <v>61</v>
      </c>
      <c r="G34" s="16" t="str">
        <f t="shared" si="4"/>
        <v>56187.4977</v>
      </c>
      <c r="H34" s="39">
        <f t="shared" si="5"/>
        <v>3316</v>
      </c>
      <c r="I34" s="48" t="s">
        <v>326</v>
      </c>
      <c r="J34" s="49" t="s">
        <v>327</v>
      </c>
      <c r="K34" s="48">
        <v>3316</v>
      </c>
      <c r="L34" s="48" t="s">
        <v>328</v>
      </c>
      <c r="M34" s="49" t="s">
        <v>243</v>
      </c>
      <c r="N34" s="49">
        <v>0</v>
      </c>
      <c r="O34" s="50" t="s">
        <v>231</v>
      </c>
      <c r="P34" s="51" t="s">
        <v>329</v>
      </c>
    </row>
    <row r="35" spans="1:16" ht="12.75" customHeight="1" thickBot="1" x14ac:dyDescent="0.25">
      <c r="A35" s="39" t="str">
        <f t="shared" si="0"/>
        <v> MHAR 13.22 </v>
      </c>
      <c r="B35" s="25" t="str">
        <f t="shared" si="1"/>
        <v>II</v>
      </c>
      <c r="C35" s="39">
        <f t="shared" si="2"/>
        <v>31047.242999999999</v>
      </c>
      <c r="D35" s="16" t="str">
        <f t="shared" si="3"/>
        <v>vis</v>
      </c>
      <c r="E35" s="47">
        <f>VLOOKUP(C35,'Active 1'!C$21:E$973,3,FALSE)</f>
        <v>-39.664905733714882</v>
      </c>
      <c r="F35" s="25" t="s">
        <v>61</v>
      </c>
      <c r="G35" s="16" t="str">
        <f t="shared" si="4"/>
        <v>31047.243</v>
      </c>
      <c r="H35" s="39">
        <f t="shared" si="5"/>
        <v>-39.5</v>
      </c>
      <c r="I35" s="48" t="s">
        <v>63</v>
      </c>
      <c r="J35" s="49" t="s">
        <v>64</v>
      </c>
      <c r="K35" s="48">
        <v>-39.5</v>
      </c>
      <c r="L35" s="48" t="s">
        <v>65</v>
      </c>
      <c r="M35" s="49" t="s">
        <v>66</v>
      </c>
      <c r="N35" s="49"/>
      <c r="O35" s="50" t="s">
        <v>67</v>
      </c>
      <c r="P35" s="50" t="s">
        <v>68</v>
      </c>
    </row>
    <row r="36" spans="1:16" ht="12.75" customHeight="1" thickBot="1" x14ac:dyDescent="0.25">
      <c r="A36" s="39" t="str">
        <f t="shared" si="0"/>
        <v> MHAR 13.22 </v>
      </c>
      <c r="B36" s="25" t="str">
        <f t="shared" si="1"/>
        <v>II</v>
      </c>
      <c r="C36" s="39">
        <f t="shared" si="2"/>
        <v>31324.429</v>
      </c>
      <c r="D36" s="16" t="str">
        <f t="shared" si="3"/>
        <v>vis</v>
      </c>
      <c r="E36" s="47">
        <f>VLOOKUP(C36,'Active 1'!C$21:E$973,3,FALSE)</f>
        <v>-2.6666268011876295</v>
      </c>
      <c r="F36" s="25" t="s">
        <v>61</v>
      </c>
      <c r="G36" s="16" t="str">
        <f t="shared" si="4"/>
        <v>31324.429</v>
      </c>
      <c r="H36" s="39">
        <f t="shared" si="5"/>
        <v>-2.5</v>
      </c>
      <c r="I36" s="48" t="s">
        <v>69</v>
      </c>
      <c r="J36" s="49" t="s">
        <v>70</v>
      </c>
      <c r="K36" s="48">
        <v>-2.5</v>
      </c>
      <c r="L36" s="48" t="s">
        <v>71</v>
      </c>
      <c r="M36" s="49" t="s">
        <v>66</v>
      </c>
      <c r="N36" s="49"/>
      <c r="O36" s="50" t="s">
        <v>67</v>
      </c>
      <c r="P36" s="50" t="s">
        <v>68</v>
      </c>
    </row>
    <row r="37" spans="1:16" ht="12.75" customHeight="1" thickBot="1" x14ac:dyDescent="0.25">
      <c r="A37" s="39" t="str">
        <f t="shared" si="0"/>
        <v> MHAR 13.22 </v>
      </c>
      <c r="B37" s="25" t="str">
        <f t="shared" si="1"/>
        <v>I</v>
      </c>
      <c r="C37" s="39">
        <f t="shared" si="2"/>
        <v>31344.409</v>
      </c>
      <c r="D37" s="16" t="str">
        <f t="shared" si="3"/>
        <v>vis</v>
      </c>
      <c r="E37" s="47">
        <f>VLOOKUP(C37,'Active 1'!C$21:E$973,3,FALSE)</f>
        <v>2.6695633213845286E-4</v>
      </c>
      <c r="F37" s="25" t="s">
        <v>61</v>
      </c>
      <c r="G37" s="16" t="str">
        <f t="shared" si="4"/>
        <v>31344.409</v>
      </c>
      <c r="H37" s="39">
        <f t="shared" si="5"/>
        <v>0</v>
      </c>
      <c r="I37" s="48" t="s">
        <v>72</v>
      </c>
      <c r="J37" s="49" t="s">
        <v>73</v>
      </c>
      <c r="K37" s="48">
        <v>0</v>
      </c>
      <c r="L37" s="48" t="s">
        <v>74</v>
      </c>
      <c r="M37" s="49" t="s">
        <v>66</v>
      </c>
      <c r="N37" s="49"/>
      <c r="O37" s="50" t="s">
        <v>67</v>
      </c>
      <c r="P37" s="50" t="s">
        <v>68</v>
      </c>
    </row>
    <row r="38" spans="1:16" ht="12.75" customHeight="1" thickBot="1" x14ac:dyDescent="0.25">
      <c r="A38" s="39" t="str">
        <f t="shared" si="0"/>
        <v> RIA 8.375 </v>
      </c>
      <c r="B38" s="25" t="str">
        <f t="shared" si="1"/>
        <v>II</v>
      </c>
      <c r="C38" s="39">
        <f t="shared" si="2"/>
        <v>33062.574999999997</v>
      </c>
      <c r="D38" s="16" t="str">
        <f t="shared" si="3"/>
        <v>vis</v>
      </c>
      <c r="E38" s="47">
        <f>VLOOKUP(C38,'Active 1'!C$21:E$973,3,FALSE)</f>
        <v>229.33791359210804</v>
      </c>
      <c r="F38" s="25" t="s">
        <v>61</v>
      </c>
      <c r="G38" s="16" t="str">
        <f t="shared" si="4"/>
        <v>33062.575</v>
      </c>
      <c r="H38" s="39">
        <f t="shared" si="5"/>
        <v>229.5</v>
      </c>
      <c r="I38" s="48" t="s">
        <v>75</v>
      </c>
      <c r="J38" s="49" t="s">
        <v>76</v>
      </c>
      <c r="K38" s="48">
        <v>229.5</v>
      </c>
      <c r="L38" s="48" t="s">
        <v>77</v>
      </c>
      <c r="M38" s="49" t="s">
        <v>66</v>
      </c>
      <c r="N38" s="49"/>
      <c r="O38" s="50" t="s">
        <v>78</v>
      </c>
      <c r="P38" s="50" t="s">
        <v>79</v>
      </c>
    </row>
    <row r="39" spans="1:16" ht="12.75" customHeight="1" thickBot="1" x14ac:dyDescent="0.25">
      <c r="A39" s="39" t="str">
        <f t="shared" si="0"/>
        <v> RIA 8.375 </v>
      </c>
      <c r="B39" s="25" t="str">
        <f t="shared" si="1"/>
        <v>I</v>
      </c>
      <c r="C39" s="39">
        <f t="shared" si="2"/>
        <v>33187.42</v>
      </c>
      <c r="D39" s="16" t="str">
        <f t="shared" si="3"/>
        <v>vis</v>
      </c>
      <c r="E39" s="47">
        <f>VLOOKUP(C39,'Active 1'!C$21:E$973,3,FALSE)</f>
        <v>246.00199523162587</v>
      </c>
      <c r="F39" s="25" t="s">
        <v>61</v>
      </c>
      <c r="G39" s="16" t="str">
        <f t="shared" si="4"/>
        <v>33187.420</v>
      </c>
      <c r="H39" s="39">
        <f t="shared" si="5"/>
        <v>246</v>
      </c>
      <c r="I39" s="48" t="s">
        <v>80</v>
      </c>
      <c r="J39" s="49" t="s">
        <v>81</v>
      </c>
      <c r="K39" s="48">
        <v>246</v>
      </c>
      <c r="L39" s="48" t="s">
        <v>82</v>
      </c>
      <c r="M39" s="49" t="s">
        <v>66</v>
      </c>
      <c r="N39" s="49"/>
      <c r="O39" s="50" t="s">
        <v>78</v>
      </c>
      <c r="P39" s="50" t="s">
        <v>79</v>
      </c>
    </row>
    <row r="40" spans="1:16" ht="12.75" customHeight="1" thickBot="1" x14ac:dyDescent="0.25">
      <c r="A40" s="39" t="str">
        <f t="shared" si="0"/>
        <v> RIA 8.375 </v>
      </c>
      <c r="B40" s="25" t="str">
        <f t="shared" si="1"/>
        <v>II</v>
      </c>
      <c r="C40" s="39">
        <f t="shared" si="2"/>
        <v>33504.595000000001</v>
      </c>
      <c r="D40" s="16" t="str">
        <f t="shared" si="3"/>
        <v>vis</v>
      </c>
      <c r="E40" s="47">
        <f>VLOOKUP(C40,'Active 1'!C$21:E$973,3,FALSE)</f>
        <v>288.33793254600818</v>
      </c>
      <c r="F40" s="25" t="s">
        <v>61</v>
      </c>
      <c r="G40" s="16" t="str">
        <f t="shared" si="4"/>
        <v>33504.595</v>
      </c>
      <c r="H40" s="39">
        <f t="shared" si="5"/>
        <v>288.5</v>
      </c>
      <c r="I40" s="48" t="s">
        <v>83</v>
      </c>
      <c r="J40" s="49" t="s">
        <v>84</v>
      </c>
      <c r="K40" s="48">
        <v>288.5</v>
      </c>
      <c r="L40" s="48" t="s">
        <v>85</v>
      </c>
      <c r="M40" s="49" t="s">
        <v>66</v>
      </c>
      <c r="N40" s="49"/>
      <c r="O40" s="50" t="s">
        <v>78</v>
      </c>
      <c r="P40" s="50" t="s">
        <v>79</v>
      </c>
    </row>
    <row r="41" spans="1:16" ht="12.75" customHeight="1" thickBot="1" x14ac:dyDescent="0.25">
      <c r="A41" s="39" t="str">
        <f t="shared" si="0"/>
        <v> RIA 8.375 </v>
      </c>
      <c r="B41" s="25" t="str">
        <f t="shared" si="1"/>
        <v>I</v>
      </c>
      <c r="C41" s="39">
        <f t="shared" si="2"/>
        <v>33569.49</v>
      </c>
      <c r="D41" s="16" t="str">
        <f t="shared" si="3"/>
        <v>vis</v>
      </c>
      <c r="E41" s="47">
        <f>VLOOKUP(C41,'Active 1'!C$21:E$973,3,FALSE)</f>
        <v>296.99999813130552</v>
      </c>
      <c r="F41" s="25" t="s">
        <v>61</v>
      </c>
      <c r="G41" s="16" t="str">
        <f t="shared" si="4"/>
        <v>33569.490</v>
      </c>
      <c r="H41" s="39">
        <f t="shared" si="5"/>
        <v>297</v>
      </c>
      <c r="I41" s="48" t="s">
        <v>86</v>
      </c>
      <c r="J41" s="49" t="s">
        <v>87</v>
      </c>
      <c r="K41" s="48">
        <v>297</v>
      </c>
      <c r="L41" s="48" t="s">
        <v>88</v>
      </c>
      <c r="M41" s="49" t="s">
        <v>66</v>
      </c>
      <c r="N41" s="49"/>
      <c r="O41" s="50" t="s">
        <v>78</v>
      </c>
      <c r="P41" s="50" t="s">
        <v>79</v>
      </c>
    </row>
    <row r="42" spans="1:16" ht="12.75" customHeight="1" thickBot="1" x14ac:dyDescent="0.25">
      <c r="A42" s="39" t="str">
        <f t="shared" si="0"/>
        <v> RIA 8.375 </v>
      </c>
      <c r="B42" s="25" t="str">
        <f t="shared" si="1"/>
        <v>I</v>
      </c>
      <c r="C42" s="39">
        <f t="shared" si="2"/>
        <v>33861.665000000001</v>
      </c>
      <c r="D42" s="16" t="str">
        <f t="shared" si="3"/>
        <v>vis</v>
      </c>
      <c r="E42" s="47">
        <f>VLOOKUP(C42,'Active 1'!C$21:E$973,3,FALSE)</f>
        <v>335.99898129463696</v>
      </c>
      <c r="F42" s="25" t="s">
        <v>61</v>
      </c>
      <c r="G42" s="16" t="str">
        <f t="shared" si="4"/>
        <v>33861.665</v>
      </c>
      <c r="H42" s="39">
        <f t="shared" si="5"/>
        <v>336</v>
      </c>
      <c r="I42" s="48" t="s">
        <v>89</v>
      </c>
      <c r="J42" s="49" t="s">
        <v>90</v>
      </c>
      <c r="K42" s="48">
        <v>336</v>
      </c>
      <c r="L42" s="48" t="s">
        <v>91</v>
      </c>
      <c r="M42" s="49" t="s">
        <v>66</v>
      </c>
      <c r="N42" s="49"/>
      <c r="O42" s="50" t="s">
        <v>78</v>
      </c>
      <c r="P42" s="50" t="s">
        <v>79</v>
      </c>
    </row>
    <row r="43" spans="1:16" ht="12.75" customHeight="1" thickBot="1" x14ac:dyDescent="0.25">
      <c r="A43" s="39" t="str">
        <f t="shared" ref="A43:A74" si="6">P43</f>
        <v> RIA 8.375 </v>
      </c>
      <c r="B43" s="25" t="str">
        <f t="shared" ref="B43:B74" si="7">IF(H43=INT(H43),"I","II")</f>
        <v>I</v>
      </c>
      <c r="C43" s="39">
        <f t="shared" ref="C43:C74" si="8">1*G43</f>
        <v>34708.243000000002</v>
      </c>
      <c r="D43" s="16" t="str">
        <f t="shared" ref="D43:D74" si="9">VLOOKUP(F43,I$1:J$5,2,FALSE)</f>
        <v>vis</v>
      </c>
      <c r="E43" s="47">
        <f>VLOOKUP(C43,'Active 1'!C$21:E$973,3,FALSE)</f>
        <v>448.99866014616964</v>
      </c>
      <c r="F43" s="25" t="s">
        <v>61</v>
      </c>
      <c r="G43" s="16" t="str">
        <f t="shared" ref="G43:G74" si="10">MID(I43,3,LEN(I43)-3)</f>
        <v>34708.243</v>
      </c>
      <c r="H43" s="39">
        <f t="shared" ref="H43:H74" si="11">1*K43</f>
        <v>449</v>
      </c>
      <c r="I43" s="48" t="s">
        <v>92</v>
      </c>
      <c r="J43" s="49" t="s">
        <v>93</v>
      </c>
      <c r="K43" s="48">
        <v>449</v>
      </c>
      <c r="L43" s="48" t="s">
        <v>94</v>
      </c>
      <c r="M43" s="49" t="s">
        <v>66</v>
      </c>
      <c r="N43" s="49"/>
      <c r="O43" s="50" t="s">
        <v>78</v>
      </c>
      <c r="P43" s="50" t="s">
        <v>79</v>
      </c>
    </row>
    <row r="44" spans="1:16" ht="12.75" customHeight="1" thickBot="1" x14ac:dyDescent="0.25">
      <c r="A44" s="39" t="str">
        <f t="shared" si="6"/>
        <v> RIA 8.375 </v>
      </c>
      <c r="B44" s="25" t="str">
        <f t="shared" si="7"/>
        <v>II</v>
      </c>
      <c r="C44" s="39">
        <f t="shared" si="8"/>
        <v>34733.24</v>
      </c>
      <c r="D44" s="16" t="str">
        <f t="shared" si="9"/>
        <v>vis</v>
      </c>
      <c r="E44" s="47">
        <f>VLOOKUP(C44,'Active 1'!C$21:E$973,3,FALSE)</f>
        <v>452.33521386272179</v>
      </c>
      <c r="F44" s="25" t="s">
        <v>61</v>
      </c>
      <c r="G44" s="16" t="str">
        <f t="shared" si="10"/>
        <v>34733.240</v>
      </c>
      <c r="H44" s="39">
        <f t="shared" si="11"/>
        <v>452.5</v>
      </c>
      <c r="I44" s="48" t="s">
        <v>95</v>
      </c>
      <c r="J44" s="49" t="s">
        <v>96</v>
      </c>
      <c r="K44" s="48">
        <v>452.5</v>
      </c>
      <c r="L44" s="48" t="s">
        <v>97</v>
      </c>
      <c r="M44" s="49" t="s">
        <v>66</v>
      </c>
      <c r="N44" s="49"/>
      <c r="O44" s="50" t="s">
        <v>78</v>
      </c>
      <c r="P44" s="50" t="s">
        <v>79</v>
      </c>
    </row>
    <row r="45" spans="1:16" ht="12.75" customHeight="1" thickBot="1" x14ac:dyDescent="0.25">
      <c r="A45" s="39" t="str">
        <f t="shared" si="6"/>
        <v> MHAR 13.22 </v>
      </c>
      <c r="B45" s="25" t="str">
        <f t="shared" si="7"/>
        <v>II</v>
      </c>
      <c r="C45" s="39">
        <f t="shared" si="8"/>
        <v>36426.491999999998</v>
      </c>
      <c r="D45" s="16" t="str">
        <f t="shared" si="9"/>
        <v>vis</v>
      </c>
      <c r="E45" s="47">
        <f>VLOOKUP(C45,'Active 1'!C$21:E$973,3,FALSE)</f>
        <v>678.34738546972687</v>
      </c>
      <c r="F45" s="25" t="s">
        <v>61</v>
      </c>
      <c r="G45" s="16" t="str">
        <f t="shared" si="10"/>
        <v>36426.492</v>
      </c>
      <c r="H45" s="39">
        <f t="shared" si="11"/>
        <v>678.5</v>
      </c>
      <c r="I45" s="48" t="s">
        <v>98</v>
      </c>
      <c r="J45" s="49" t="s">
        <v>99</v>
      </c>
      <c r="K45" s="48">
        <v>678.5</v>
      </c>
      <c r="L45" s="48" t="s">
        <v>100</v>
      </c>
      <c r="M45" s="49" t="s">
        <v>66</v>
      </c>
      <c r="N45" s="49"/>
      <c r="O45" s="50" t="s">
        <v>67</v>
      </c>
      <c r="P45" s="50" t="s">
        <v>68</v>
      </c>
    </row>
    <row r="46" spans="1:16" ht="12.75" customHeight="1" thickBot="1" x14ac:dyDescent="0.25">
      <c r="A46" s="39" t="str">
        <f t="shared" si="6"/>
        <v> MHAR 13.22 </v>
      </c>
      <c r="B46" s="25" t="str">
        <f t="shared" si="7"/>
        <v>II</v>
      </c>
      <c r="C46" s="39">
        <f t="shared" si="8"/>
        <v>36456.461000000003</v>
      </c>
      <c r="D46" s="16" t="str">
        <f t="shared" si="9"/>
        <v>vis</v>
      </c>
      <c r="E46" s="47">
        <f>VLOOKUP(C46,'Active 1'!C$21:E$973,3,FALSE)</f>
        <v>682.34759262784121</v>
      </c>
      <c r="F46" s="25" t="s">
        <v>61</v>
      </c>
      <c r="G46" s="16" t="str">
        <f t="shared" si="10"/>
        <v>36456.461</v>
      </c>
      <c r="H46" s="39">
        <f t="shared" si="11"/>
        <v>682.5</v>
      </c>
      <c r="I46" s="48" t="s">
        <v>101</v>
      </c>
      <c r="J46" s="49" t="s">
        <v>102</v>
      </c>
      <c r="K46" s="48">
        <v>682.5</v>
      </c>
      <c r="L46" s="48" t="s">
        <v>103</v>
      </c>
      <c r="M46" s="49" t="s">
        <v>66</v>
      </c>
      <c r="N46" s="49"/>
      <c r="O46" s="50" t="s">
        <v>67</v>
      </c>
      <c r="P46" s="50" t="s">
        <v>68</v>
      </c>
    </row>
    <row r="47" spans="1:16" ht="12.75" customHeight="1" thickBot="1" x14ac:dyDescent="0.25">
      <c r="A47" s="39" t="str">
        <f t="shared" si="6"/>
        <v> MHAR 13.22 </v>
      </c>
      <c r="B47" s="25" t="str">
        <f t="shared" si="7"/>
        <v>I</v>
      </c>
      <c r="C47" s="39">
        <f t="shared" si="8"/>
        <v>36461.438000000002</v>
      </c>
      <c r="D47" s="16" t="str">
        <f t="shared" si="9"/>
        <v>vis</v>
      </c>
      <c r="E47" s="47">
        <f>VLOOKUP(C47,'Active 1'!C$21:E$973,3,FALSE)</f>
        <v>683.01191346023222</v>
      </c>
      <c r="F47" s="25" t="s">
        <v>61</v>
      </c>
      <c r="G47" s="16" t="str">
        <f t="shared" si="10"/>
        <v>36461.438</v>
      </c>
      <c r="H47" s="39">
        <f t="shared" si="11"/>
        <v>683</v>
      </c>
      <c r="I47" s="48" t="s">
        <v>104</v>
      </c>
      <c r="J47" s="49" t="s">
        <v>105</v>
      </c>
      <c r="K47" s="48">
        <v>683</v>
      </c>
      <c r="L47" s="48" t="s">
        <v>106</v>
      </c>
      <c r="M47" s="49" t="s">
        <v>66</v>
      </c>
      <c r="N47" s="49"/>
      <c r="O47" s="50" t="s">
        <v>67</v>
      </c>
      <c r="P47" s="50" t="s">
        <v>68</v>
      </c>
    </row>
    <row r="48" spans="1:16" ht="12.75" customHeight="1" thickBot="1" x14ac:dyDescent="0.25">
      <c r="A48" s="39" t="str">
        <f t="shared" si="6"/>
        <v> MHAR 13.22 </v>
      </c>
      <c r="B48" s="25" t="str">
        <f t="shared" si="7"/>
        <v>II</v>
      </c>
      <c r="C48" s="39">
        <f t="shared" si="8"/>
        <v>36486.396999999997</v>
      </c>
      <c r="D48" s="16" t="str">
        <f t="shared" si="9"/>
        <v>vis</v>
      </c>
      <c r="E48" s="47">
        <f>VLOOKUP(C48,'Active 1'!C$21:E$973,3,FALSE)</f>
        <v>686.34339500647468</v>
      </c>
      <c r="F48" s="25" t="s">
        <v>61</v>
      </c>
      <c r="G48" s="16" t="str">
        <f t="shared" si="10"/>
        <v>36486.397</v>
      </c>
      <c r="H48" s="39">
        <f t="shared" si="11"/>
        <v>686.5</v>
      </c>
      <c r="I48" s="48" t="s">
        <v>107</v>
      </c>
      <c r="J48" s="49" t="s">
        <v>108</v>
      </c>
      <c r="K48" s="48">
        <v>686.5</v>
      </c>
      <c r="L48" s="48" t="s">
        <v>109</v>
      </c>
      <c r="M48" s="49" t="s">
        <v>66</v>
      </c>
      <c r="N48" s="49"/>
      <c r="O48" s="50" t="s">
        <v>67</v>
      </c>
      <c r="P48" s="50" t="s">
        <v>68</v>
      </c>
    </row>
    <row r="49" spans="1:16" ht="12.75" customHeight="1" thickBot="1" x14ac:dyDescent="0.25">
      <c r="A49" s="39" t="str">
        <f t="shared" si="6"/>
        <v> MHAR 13.22 </v>
      </c>
      <c r="B49" s="25" t="str">
        <f t="shared" si="7"/>
        <v>II</v>
      </c>
      <c r="C49" s="39">
        <f t="shared" si="8"/>
        <v>36808.474999999999</v>
      </c>
      <c r="D49" s="16" t="str">
        <f t="shared" si="9"/>
        <v>vis</v>
      </c>
      <c r="E49" s="47">
        <f>VLOOKUP(C49,'Active 1'!C$21:E$973,3,FALSE)</f>
        <v>729.33377576896089</v>
      </c>
      <c r="F49" s="25" t="s">
        <v>61</v>
      </c>
      <c r="G49" s="16" t="str">
        <f t="shared" si="10"/>
        <v>36808.475</v>
      </c>
      <c r="H49" s="39">
        <f t="shared" si="11"/>
        <v>729.5</v>
      </c>
      <c r="I49" s="48" t="s">
        <v>110</v>
      </c>
      <c r="J49" s="49" t="s">
        <v>111</v>
      </c>
      <c r="K49" s="48">
        <v>729.5</v>
      </c>
      <c r="L49" s="48" t="s">
        <v>112</v>
      </c>
      <c r="M49" s="49" t="s">
        <v>66</v>
      </c>
      <c r="N49" s="49"/>
      <c r="O49" s="50" t="s">
        <v>67</v>
      </c>
      <c r="P49" s="50" t="s">
        <v>68</v>
      </c>
    </row>
    <row r="50" spans="1:16" ht="12.75" customHeight="1" thickBot="1" x14ac:dyDescent="0.25">
      <c r="A50" s="39" t="str">
        <f t="shared" si="6"/>
        <v> MHAR 13.22 </v>
      </c>
      <c r="B50" s="25" t="str">
        <f t="shared" si="7"/>
        <v>I</v>
      </c>
      <c r="C50" s="39">
        <f t="shared" si="8"/>
        <v>36813.478999999999</v>
      </c>
      <c r="D50" s="16" t="str">
        <f t="shared" si="9"/>
        <v>vis</v>
      </c>
      <c r="E50" s="47">
        <f>VLOOKUP(C50,'Active 1'!C$21:E$973,3,FALSE)</f>
        <v>730.00170051183534</v>
      </c>
      <c r="F50" s="25" t="s">
        <v>61</v>
      </c>
      <c r="G50" s="16" t="str">
        <f t="shared" si="10"/>
        <v>36813.479</v>
      </c>
      <c r="H50" s="39">
        <f t="shared" si="11"/>
        <v>730</v>
      </c>
      <c r="I50" s="48" t="s">
        <v>113</v>
      </c>
      <c r="J50" s="49" t="s">
        <v>114</v>
      </c>
      <c r="K50" s="48">
        <v>730</v>
      </c>
      <c r="L50" s="48" t="s">
        <v>115</v>
      </c>
      <c r="M50" s="49" t="s">
        <v>66</v>
      </c>
      <c r="N50" s="49"/>
      <c r="O50" s="50" t="s">
        <v>67</v>
      </c>
      <c r="P50" s="50" t="s">
        <v>68</v>
      </c>
    </row>
    <row r="51" spans="1:16" ht="12.75" customHeight="1" thickBot="1" x14ac:dyDescent="0.25">
      <c r="A51" s="39" t="str">
        <f t="shared" si="6"/>
        <v> MHAR 13.22 </v>
      </c>
      <c r="B51" s="25" t="str">
        <f t="shared" si="7"/>
        <v>I</v>
      </c>
      <c r="C51" s="39">
        <f t="shared" si="8"/>
        <v>36903.356</v>
      </c>
      <c r="D51" s="16" t="str">
        <f t="shared" si="9"/>
        <v>vis</v>
      </c>
      <c r="E51" s="47">
        <f>VLOOKUP(C51,'Active 1'!C$21:E$973,3,FALSE)</f>
        <v>741.99831764119529</v>
      </c>
      <c r="F51" s="25" t="s">
        <v>61</v>
      </c>
      <c r="G51" s="16" t="str">
        <f t="shared" si="10"/>
        <v>36903.356</v>
      </c>
      <c r="H51" s="39">
        <f t="shared" si="11"/>
        <v>742</v>
      </c>
      <c r="I51" s="48" t="s">
        <v>116</v>
      </c>
      <c r="J51" s="49" t="s">
        <v>117</v>
      </c>
      <c r="K51" s="48">
        <v>742</v>
      </c>
      <c r="L51" s="48" t="s">
        <v>118</v>
      </c>
      <c r="M51" s="49" t="s">
        <v>66</v>
      </c>
      <c r="N51" s="49"/>
      <c r="O51" s="50" t="s">
        <v>67</v>
      </c>
      <c r="P51" s="50" t="s">
        <v>68</v>
      </c>
    </row>
    <row r="52" spans="1:16" ht="12.75" customHeight="1" thickBot="1" x14ac:dyDescent="0.25">
      <c r="A52" s="39" t="str">
        <f t="shared" si="6"/>
        <v> MHAR 13.22 </v>
      </c>
      <c r="B52" s="25" t="str">
        <f t="shared" si="7"/>
        <v>II</v>
      </c>
      <c r="C52" s="39">
        <f t="shared" si="8"/>
        <v>37992.322999999997</v>
      </c>
      <c r="D52" s="16" t="str">
        <f t="shared" si="9"/>
        <v>vis</v>
      </c>
      <c r="E52" s="47">
        <f>VLOOKUP(C52,'Active 1'!C$21:E$973,3,FALSE)</f>
        <v>887.35163568148971</v>
      </c>
      <c r="F52" s="25" t="s">
        <v>61</v>
      </c>
      <c r="G52" s="16" t="str">
        <f t="shared" si="10"/>
        <v>37992.323</v>
      </c>
      <c r="H52" s="39">
        <f t="shared" si="11"/>
        <v>887.5</v>
      </c>
      <c r="I52" s="48" t="s">
        <v>119</v>
      </c>
      <c r="J52" s="49" t="s">
        <v>120</v>
      </c>
      <c r="K52" s="48">
        <v>887.5</v>
      </c>
      <c r="L52" s="48" t="s">
        <v>121</v>
      </c>
      <c r="M52" s="49" t="s">
        <v>66</v>
      </c>
      <c r="N52" s="49"/>
      <c r="O52" s="50" t="s">
        <v>67</v>
      </c>
      <c r="P52" s="50" t="s">
        <v>68</v>
      </c>
    </row>
    <row r="53" spans="1:16" ht="12.75" customHeight="1" thickBot="1" x14ac:dyDescent="0.25">
      <c r="A53" s="39" t="str">
        <f t="shared" si="6"/>
        <v> MHAR 13.22 </v>
      </c>
      <c r="B53" s="25" t="str">
        <f t="shared" si="7"/>
        <v>II</v>
      </c>
      <c r="C53" s="39">
        <f t="shared" si="8"/>
        <v>38179.536</v>
      </c>
      <c r="D53" s="16" t="str">
        <f t="shared" si="9"/>
        <v>vis</v>
      </c>
      <c r="E53" s="47">
        <f>VLOOKUP(C53,'Active 1'!C$21:E$973,3,FALSE)</f>
        <v>912.34048358071743</v>
      </c>
      <c r="F53" s="25" t="s">
        <v>61</v>
      </c>
      <c r="G53" s="16" t="str">
        <f t="shared" si="10"/>
        <v>38179.536</v>
      </c>
      <c r="H53" s="39">
        <f t="shared" si="11"/>
        <v>912.5</v>
      </c>
      <c r="I53" s="48" t="s">
        <v>122</v>
      </c>
      <c r="J53" s="49" t="s">
        <v>123</v>
      </c>
      <c r="K53" s="48">
        <v>912.5</v>
      </c>
      <c r="L53" s="48" t="s">
        <v>124</v>
      </c>
      <c r="M53" s="49" t="s">
        <v>66</v>
      </c>
      <c r="N53" s="49"/>
      <c r="O53" s="50" t="s">
        <v>67</v>
      </c>
      <c r="P53" s="50" t="s">
        <v>68</v>
      </c>
    </row>
    <row r="54" spans="1:16" ht="12.75" customHeight="1" thickBot="1" x14ac:dyDescent="0.25">
      <c r="A54" s="39" t="str">
        <f t="shared" si="6"/>
        <v> MHAR 13.22 </v>
      </c>
      <c r="B54" s="25" t="str">
        <f t="shared" si="7"/>
        <v>I</v>
      </c>
      <c r="C54" s="39">
        <f t="shared" si="8"/>
        <v>38289.482000000004</v>
      </c>
      <c r="D54" s="16" t="str">
        <f t="shared" si="9"/>
        <v>vis</v>
      </c>
      <c r="E54" s="47">
        <f>VLOOKUP(C54,'Active 1'!C$21:E$973,3,FALSE)</f>
        <v>927.01587402437531</v>
      </c>
      <c r="F54" s="25" t="s">
        <v>61</v>
      </c>
      <c r="G54" s="16" t="str">
        <f t="shared" si="10"/>
        <v>38289.482</v>
      </c>
      <c r="H54" s="39">
        <f t="shared" si="11"/>
        <v>927</v>
      </c>
      <c r="I54" s="48" t="s">
        <v>125</v>
      </c>
      <c r="J54" s="49" t="s">
        <v>126</v>
      </c>
      <c r="K54" s="48">
        <v>927</v>
      </c>
      <c r="L54" s="48" t="s">
        <v>127</v>
      </c>
      <c r="M54" s="49" t="s">
        <v>66</v>
      </c>
      <c r="N54" s="49"/>
      <c r="O54" s="50" t="s">
        <v>67</v>
      </c>
      <c r="P54" s="50" t="s">
        <v>68</v>
      </c>
    </row>
    <row r="55" spans="1:16" ht="12.75" customHeight="1" thickBot="1" x14ac:dyDescent="0.25">
      <c r="A55" s="39" t="str">
        <f t="shared" si="6"/>
        <v> MHAR 13.22 </v>
      </c>
      <c r="B55" s="25" t="str">
        <f t="shared" si="7"/>
        <v>II</v>
      </c>
      <c r="C55" s="39">
        <f t="shared" si="8"/>
        <v>38464.281999999999</v>
      </c>
      <c r="D55" s="16" t="str">
        <f t="shared" si="9"/>
        <v>vis</v>
      </c>
      <c r="E55" s="47">
        <f>VLOOKUP(C55,'Active 1'!C$21:E$973,3,FALSE)</f>
        <v>950.34785744852206</v>
      </c>
      <c r="F55" s="25" t="s">
        <v>61</v>
      </c>
      <c r="G55" s="16" t="str">
        <f t="shared" si="10"/>
        <v>38464.282</v>
      </c>
      <c r="H55" s="39">
        <f t="shared" si="11"/>
        <v>950.5</v>
      </c>
      <c r="I55" s="48" t="s">
        <v>128</v>
      </c>
      <c r="J55" s="49" t="s">
        <v>129</v>
      </c>
      <c r="K55" s="48">
        <v>950.5</v>
      </c>
      <c r="L55" s="48" t="s">
        <v>130</v>
      </c>
      <c r="M55" s="49" t="s">
        <v>66</v>
      </c>
      <c r="N55" s="49"/>
      <c r="O55" s="50" t="s">
        <v>67</v>
      </c>
      <c r="P55" s="50" t="s">
        <v>68</v>
      </c>
    </row>
    <row r="56" spans="1:16" ht="12.75" customHeight="1" thickBot="1" x14ac:dyDescent="0.25">
      <c r="A56" s="39" t="str">
        <f t="shared" si="6"/>
        <v> MHAR 13.22 </v>
      </c>
      <c r="B56" s="25" t="str">
        <f t="shared" si="7"/>
        <v>II</v>
      </c>
      <c r="C56" s="39">
        <f t="shared" si="8"/>
        <v>38651.481</v>
      </c>
      <c r="D56" s="16" t="str">
        <f t="shared" si="9"/>
        <v>vis</v>
      </c>
      <c r="E56" s="47">
        <f>VLOOKUP(C56,'Active 1'!C$21:E$973,3,FALSE)</f>
        <v>975.33483665342476</v>
      </c>
      <c r="F56" s="25" t="s">
        <v>61</v>
      </c>
      <c r="G56" s="16" t="str">
        <f t="shared" si="10"/>
        <v>38651.481</v>
      </c>
      <c r="H56" s="39">
        <f t="shared" si="11"/>
        <v>975.5</v>
      </c>
      <c r="I56" s="48" t="s">
        <v>131</v>
      </c>
      <c r="J56" s="49" t="s">
        <v>132</v>
      </c>
      <c r="K56" s="48">
        <v>975.5</v>
      </c>
      <c r="L56" s="48" t="s">
        <v>133</v>
      </c>
      <c r="M56" s="49" t="s">
        <v>66</v>
      </c>
      <c r="N56" s="49"/>
      <c r="O56" s="50" t="s">
        <v>67</v>
      </c>
      <c r="P56" s="50" t="s">
        <v>68</v>
      </c>
    </row>
    <row r="57" spans="1:16" ht="12.75" customHeight="1" thickBot="1" x14ac:dyDescent="0.25">
      <c r="A57" s="39" t="str">
        <f t="shared" si="6"/>
        <v> MHAR 13.22 </v>
      </c>
      <c r="B57" s="25" t="str">
        <f t="shared" si="7"/>
        <v>I</v>
      </c>
      <c r="C57" s="39">
        <f t="shared" si="8"/>
        <v>38671.410000000003</v>
      </c>
      <c r="D57" s="16" t="str">
        <f t="shared" si="9"/>
        <v>vis</v>
      </c>
      <c r="E57" s="47">
        <f>VLOOKUP(C57,'Active 1'!C$21:E$973,3,FALSE)</f>
        <v>977.99492302447698</v>
      </c>
      <c r="F57" s="25" t="s">
        <v>61</v>
      </c>
      <c r="G57" s="16" t="str">
        <f t="shared" si="10"/>
        <v>38671.410</v>
      </c>
      <c r="H57" s="39">
        <f t="shared" si="11"/>
        <v>978</v>
      </c>
      <c r="I57" s="48" t="s">
        <v>134</v>
      </c>
      <c r="J57" s="49" t="s">
        <v>135</v>
      </c>
      <c r="K57" s="48">
        <v>978</v>
      </c>
      <c r="L57" s="48" t="s">
        <v>136</v>
      </c>
      <c r="M57" s="49" t="s">
        <v>66</v>
      </c>
      <c r="N57" s="49"/>
      <c r="O57" s="50" t="s">
        <v>67</v>
      </c>
      <c r="P57" s="50" t="s">
        <v>68</v>
      </c>
    </row>
    <row r="58" spans="1:16" ht="12.75" customHeight="1" thickBot="1" x14ac:dyDescent="0.25">
      <c r="A58" s="39" t="str">
        <f t="shared" si="6"/>
        <v> MHAR 13.22 </v>
      </c>
      <c r="B58" s="25" t="str">
        <f t="shared" si="7"/>
        <v>II</v>
      </c>
      <c r="C58" s="39">
        <f t="shared" si="8"/>
        <v>38816.288</v>
      </c>
      <c r="D58" s="16" t="str">
        <f t="shared" si="9"/>
        <v>vis</v>
      </c>
      <c r="E58" s="47">
        <f>VLOOKUP(C58,'Active 1'!C$21:E$973,3,FALSE)</f>
        <v>997.33297276431426</v>
      </c>
      <c r="F58" s="25" t="s">
        <v>61</v>
      </c>
      <c r="G58" s="16" t="str">
        <f t="shared" si="10"/>
        <v>38816.288</v>
      </c>
      <c r="H58" s="39">
        <f t="shared" si="11"/>
        <v>997.5</v>
      </c>
      <c r="I58" s="48" t="s">
        <v>137</v>
      </c>
      <c r="J58" s="49" t="s">
        <v>138</v>
      </c>
      <c r="K58" s="48">
        <v>997.5</v>
      </c>
      <c r="L58" s="48" t="s">
        <v>139</v>
      </c>
      <c r="M58" s="49" t="s">
        <v>66</v>
      </c>
      <c r="N58" s="49"/>
      <c r="O58" s="50" t="s">
        <v>67</v>
      </c>
      <c r="P58" s="50" t="s">
        <v>68</v>
      </c>
    </row>
    <row r="59" spans="1:16" ht="12.75" customHeight="1" thickBot="1" x14ac:dyDescent="0.25">
      <c r="A59" s="39" t="str">
        <f t="shared" si="6"/>
        <v> MHAR 13.22 </v>
      </c>
      <c r="B59" s="25" t="str">
        <f t="shared" si="7"/>
        <v>I</v>
      </c>
      <c r="C59" s="39">
        <f t="shared" si="8"/>
        <v>39023.47</v>
      </c>
      <c r="D59" s="16" t="str">
        <f t="shared" si="9"/>
        <v>vis</v>
      </c>
      <c r="E59" s="47">
        <f>VLOOKUP(C59,'Active 1'!C$21:E$973,3,FALSE)</f>
        <v>1024.9872461612349</v>
      </c>
      <c r="F59" s="25" t="s">
        <v>61</v>
      </c>
      <c r="G59" s="16" t="str">
        <f t="shared" si="10"/>
        <v>39023.470</v>
      </c>
      <c r="H59" s="39">
        <f t="shared" si="11"/>
        <v>1025</v>
      </c>
      <c r="I59" s="48" t="s">
        <v>140</v>
      </c>
      <c r="J59" s="49" t="s">
        <v>141</v>
      </c>
      <c r="K59" s="48">
        <v>1025</v>
      </c>
      <c r="L59" s="48" t="s">
        <v>142</v>
      </c>
      <c r="M59" s="49" t="s">
        <v>66</v>
      </c>
      <c r="N59" s="49"/>
      <c r="O59" s="50" t="s">
        <v>67</v>
      </c>
      <c r="P59" s="50" t="s">
        <v>68</v>
      </c>
    </row>
    <row r="60" spans="1:16" ht="12.75" customHeight="1" thickBot="1" x14ac:dyDescent="0.25">
      <c r="A60" s="39" t="str">
        <f t="shared" si="6"/>
        <v> MHAR 13.22 </v>
      </c>
      <c r="B60" s="25" t="str">
        <f t="shared" si="7"/>
        <v>I</v>
      </c>
      <c r="C60" s="39">
        <f t="shared" si="8"/>
        <v>39038.478000000003</v>
      </c>
      <c r="D60" s="16" t="str">
        <f t="shared" si="9"/>
        <v>vis</v>
      </c>
      <c r="E60" s="47">
        <f>VLOOKUP(C60,'Active 1'!C$21:E$973,3,FALSE)</f>
        <v>1026.9904864771941</v>
      </c>
      <c r="F60" s="25" t="s">
        <v>61</v>
      </c>
      <c r="G60" s="16" t="str">
        <f t="shared" si="10"/>
        <v>39038.478</v>
      </c>
      <c r="H60" s="39">
        <f t="shared" si="11"/>
        <v>1027</v>
      </c>
      <c r="I60" s="48" t="s">
        <v>143</v>
      </c>
      <c r="J60" s="49" t="s">
        <v>144</v>
      </c>
      <c r="K60" s="48">
        <v>1027</v>
      </c>
      <c r="L60" s="48" t="s">
        <v>124</v>
      </c>
      <c r="M60" s="49" t="s">
        <v>66</v>
      </c>
      <c r="N60" s="49"/>
      <c r="O60" s="50" t="s">
        <v>67</v>
      </c>
      <c r="P60" s="50" t="s">
        <v>68</v>
      </c>
    </row>
    <row r="61" spans="1:16" ht="12.75" customHeight="1" thickBot="1" x14ac:dyDescent="0.25">
      <c r="A61" s="39" t="str">
        <f t="shared" si="6"/>
        <v> MHAR 13.22 </v>
      </c>
      <c r="B61" s="25" t="str">
        <f t="shared" si="7"/>
        <v>I</v>
      </c>
      <c r="C61" s="39">
        <f t="shared" si="8"/>
        <v>39053.392</v>
      </c>
      <c r="D61" s="16" t="str">
        <f t="shared" si="9"/>
        <v>vis</v>
      </c>
      <c r="E61" s="47">
        <f>VLOOKUP(C61,'Active 1'!C$21:E$973,3,FALSE)</f>
        <v>1028.9811798455444</v>
      </c>
      <c r="F61" s="25" t="s">
        <v>61</v>
      </c>
      <c r="G61" s="16" t="str">
        <f t="shared" si="10"/>
        <v>39053.392</v>
      </c>
      <c r="H61" s="39">
        <f t="shared" si="11"/>
        <v>1029</v>
      </c>
      <c r="I61" s="48" t="s">
        <v>145</v>
      </c>
      <c r="J61" s="49" t="s">
        <v>146</v>
      </c>
      <c r="K61" s="48">
        <v>1029</v>
      </c>
      <c r="L61" s="48" t="s">
        <v>147</v>
      </c>
      <c r="M61" s="49" t="s">
        <v>66</v>
      </c>
      <c r="N61" s="49"/>
      <c r="O61" s="50" t="s">
        <v>67</v>
      </c>
      <c r="P61" s="50" t="s">
        <v>68</v>
      </c>
    </row>
    <row r="62" spans="1:16" ht="12.75" customHeight="1" thickBot="1" x14ac:dyDescent="0.25">
      <c r="A62" s="39" t="str">
        <f t="shared" si="6"/>
        <v> MHAR 13.22 </v>
      </c>
      <c r="B62" s="25" t="str">
        <f t="shared" si="7"/>
        <v>II</v>
      </c>
      <c r="C62" s="39">
        <f t="shared" si="8"/>
        <v>40037.500999999997</v>
      </c>
      <c r="D62" s="16" t="str">
        <f t="shared" si="9"/>
        <v>vis</v>
      </c>
      <c r="E62" s="47">
        <f>VLOOKUP(C62,'Active 1'!C$21:E$973,3,FALSE)</f>
        <v>1160.3382443510034</v>
      </c>
      <c r="F62" s="25" t="s">
        <v>61</v>
      </c>
      <c r="G62" s="16" t="str">
        <f t="shared" si="10"/>
        <v>40037.501</v>
      </c>
      <c r="H62" s="39">
        <f t="shared" si="11"/>
        <v>1160.5</v>
      </c>
      <c r="I62" s="48" t="s">
        <v>148</v>
      </c>
      <c r="J62" s="49" t="s">
        <v>149</v>
      </c>
      <c r="K62" s="48">
        <v>1160.5</v>
      </c>
      <c r="L62" s="48" t="s">
        <v>150</v>
      </c>
      <c r="M62" s="49" t="s">
        <v>66</v>
      </c>
      <c r="N62" s="49"/>
      <c r="O62" s="50" t="s">
        <v>67</v>
      </c>
      <c r="P62" s="50" t="s">
        <v>68</v>
      </c>
    </row>
    <row r="63" spans="1:16" ht="12.75" customHeight="1" thickBot="1" x14ac:dyDescent="0.25">
      <c r="A63" s="39" t="str">
        <f t="shared" si="6"/>
        <v> MHAR 13.22 </v>
      </c>
      <c r="B63" s="25" t="str">
        <f t="shared" si="7"/>
        <v>II</v>
      </c>
      <c r="C63" s="39">
        <f t="shared" si="8"/>
        <v>40067.512999999999</v>
      </c>
      <c r="D63" s="16" t="str">
        <f t="shared" si="9"/>
        <v>vis</v>
      </c>
      <c r="E63" s="47">
        <f>VLOOKUP(C63,'Active 1'!C$21:E$973,3,FALSE)</f>
        <v>1164.3441910702572</v>
      </c>
      <c r="F63" s="25" t="s">
        <v>61</v>
      </c>
      <c r="G63" s="16" t="str">
        <f t="shared" si="10"/>
        <v>40067.513</v>
      </c>
      <c r="H63" s="39">
        <f t="shared" si="11"/>
        <v>1164.5</v>
      </c>
      <c r="I63" s="48" t="s">
        <v>151</v>
      </c>
      <c r="J63" s="49" t="s">
        <v>152</v>
      </c>
      <c r="K63" s="48">
        <v>1164.5</v>
      </c>
      <c r="L63" s="48" t="s">
        <v>153</v>
      </c>
      <c r="M63" s="49" t="s">
        <v>66</v>
      </c>
      <c r="N63" s="49"/>
      <c r="O63" s="50" t="s">
        <v>67</v>
      </c>
      <c r="P63" s="50" t="s">
        <v>68</v>
      </c>
    </row>
    <row r="64" spans="1:16" ht="12.75" customHeight="1" thickBot="1" x14ac:dyDescent="0.25">
      <c r="A64" s="39" t="str">
        <f t="shared" si="6"/>
        <v> MHAR 13.22 </v>
      </c>
      <c r="B64" s="25" t="str">
        <f t="shared" si="7"/>
        <v>II</v>
      </c>
      <c r="C64" s="39">
        <f t="shared" si="8"/>
        <v>40127.402999999998</v>
      </c>
      <c r="D64" s="16" t="str">
        <f t="shared" si="9"/>
        <v>vis</v>
      </c>
      <c r="E64" s="47">
        <f>VLOOKUP(C64,'Active 1'!C$21:E$973,3,FALSE)</f>
        <v>1172.3381984345144</v>
      </c>
      <c r="F64" s="25" t="s">
        <v>61</v>
      </c>
      <c r="G64" s="16" t="str">
        <f t="shared" si="10"/>
        <v>40127.403</v>
      </c>
      <c r="H64" s="39">
        <f t="shared" si="11"/>
        <v>1172.5</v>
      </c>
      <c r="I64" s="48" t="s">
        <v>154</v>
      </c>
      <c r="J64" s="49" t="s">
        <v>155</v>
      </c>
      <c r="K64" s="48">
        <v>1172.5</v>
      </c>
      <c r="L64" s="48" t="s">
        <v>150</v>
      </c>
      <c r="M64" s="49" t="s">
        <v>66</v>
      </c>
      <c r="N64" s="49"/>
      <c r="O64" s="50" t="s">
        <v>67</v>
      </c>
      <c r="P64" s="50" t="s">
        <v>68</v>
      </c>
    </row>
    <row r="65" spans="1:16" ht="12.75" customHeight="1" thickBot="1" x14ac:dyDescent="0.25">
      <c r="A65" s="39" t="str">
        <f t="shared" si="6"/>
        <v> MHAR 13.22 </v>
      </c>
      <c r="B65" s="25" t="str">
        <f t="shared" si="7"/>
        <v>II</v>
      </c>
      <c r="C65" s="39">
        <f t="shared" si="8"/>
        <v>40202.324999999997</v>
      </c>
      <c r="D65" s="16" t="str">
        <f t="shared" si="9"/>
        <v>vis</v>
      </c>
      <c r="E65" s="47">
        <f>VLOOKUP(C65,'Active 1'!C$21:E$973,3,FALSE)</f>
        <v>1182.3386495907155</v>
      </c>
      <c r="F65" s="25" t="s">
        <v>61</v>
      </c>
      <c r="G65" s="16" t="str">
        <f t="shared" si="10"/>
        <v>40202.325</v>
      </c>
      <c r="H65" s="39">
        <f t="shared" si="11"/>
        <v>1182.5</v>
      </c>
      <c r="I65" s="48" t="s">
        <v>156</v>
      </c>
      <c r="J65" s="49" t="s">
        <v>157</v>
      </c>
      <c r="K65" s="48">
        <v>1182.5</v>
      </c>
      <c r="L65" s="48" t="s">
        <v>158</v>
      </c>
      <c r="M65" s="49" t="s">
        <v>66</v>
      </c>
      <c r="N65" s="49"/>
      <c r="O65" s="50" t="s">
        <v>67</v>
      </c>
      <c r="P65" s="50" t="s">
        <v>68</v>
      </c>
    </row>
    <row r="66" spans="1:16" ht="12.75" customHeight="1" thickBot="1" x14ac:dyDescent="0.25">
      <c r="A66" s="39" t="str">
        <f t="shared" si="6"/>
        <v> MHAR 13.22 </v>
      </c>
      <c r="B66" s="25" t="str">
        <f t="shared" si="7"/>
        <v>I</v>
      </c>
      <c r="C66" s="39">
        <f t="shared" si="8"/>
        <v>40469.400999999998</v>
      </c>
      <c r="D66" s="16" t="str">
        <f t="shared" si="9"/>
        <v>vis</v>
      </c>
      <c r="E66" s="47">
        <f>VLOOKUP(C66,'Active 1'!C$21:E$973,3,FALSE)</f>
        <v>1217.9874642645577</v>
      </c>
      <c r="F66" s="25" t="s">
        <v>61</v>
      </c>
      <c r="G66" s="16" t="str">
        <f t="shared" si="10"/>
        <v>40469.401</v>
      </c>
      <c r="H66" s="39">
        <f t="shared" si="11"/>
        <v>1218</v>
      </c>
      <c r="I66" s="48" t="s">
        <v>159</v>
      </c>
      <c r="J66" s="49" t="s">
        <v>160</v>
      </c>
      <c r="K66" s="48">
        <v>1218</v>
      </c>
      <c r="L66" s="48" t="s">
        <v>161</v>
      </c>
      <c r="M66" s="49" t="s">
        <v>66</v>
      </c>
      <c r="N66" s="49"/>
      <c r="O66" s="50" t="s">
        <v>67</v>
      </c>
      <c r="P66" s="50" t="s">
        <v>68</v>
      </c>
    </row>
    <row r="67" spans="1:16" ht="12.75" customHeight="1" thickBot="1" x14ac:dyDescent="0.25">
      <c r="A67" s="39" t="str">
        <f t="shared" si="6"/>
        <v> MHAR 13.22 </v>
      </c>
      <c r="B67" s="25" t="str">
        <f t="shared" si="7"/>
        <v>I</v>
      </c>
      <c r="C67" s="39">
        <f t="shared" si="8"/>
        <v>40484.468999999997</v>
      </c>
      <c r="D67" s="16" t="str">
        <f t="shared" si="9"/>
        <v>vis</v>
      </c>
      <c r="E67" s="47">
        <f>VLOOKUP(C67,'Active 1'!C$21:E$973,3,FALSE)</f>
        <v>1219.9987132704791</v>
      </c>
      <c r="F67" s="25" t="s">
        <v>61</v>
      </c>
      <c r="G67" s="16" t="str">
        <f t="shared" si="10"/>
        <v>40484.469</v>
      </c>
      <c r="H67" s="39">
        <f t="shared" si="11"/>
        <v>1220</v>
      </c>
      <c r="I67" s="48" t="s">
        <v>162</v>
      </c>
      <c r="J67" s="49" t="s">
        <v>163</v>
      </c>
      <c r="K67" s="48">
        <v>1220</v>
      </c>
      <c r="L67" s="48" t="s">
        <v>94</v>
      </c>
      <c r="M67" s="49" t="s">
        <v>66</v>
      </c>
      <c r="N67" s="49"/>
      <c r="O67" s="50" t="s">
        <v>67</v>
      </c>
      <c r="P67" s="50" t="s">
        <v>68</v>
      </c>
    </row>
    <row r="68" spans="1:16" ht="12.75" customHeight="1" thickBot="1" x14ac:dyDescent="0.25">
      <c r="A68" s="39" t="str">
        <f t="shared" si="6"/>
        <v> MHAR 13.22 </v>
      </c>
      <c r="B68" s="25" t="str">
        <f t="shared" si="7"/>
        <v>I</v>
      </c>
      <c r="C68" s="39">
        <f t="shared" si="8"/>
        <v>40514.468000000001</v>
      </c>
      <c r="D68" s="16" t="str">
        <f t="shared" si="9"/>
        <v>vis</v>
      </c>
      <c r="E68" s="47">
        <f>VLOOKUP(C68,'Active 1'!C$21:E$973,3,FALSE)</f>
        <v>1224.0029247735745</v>
      </c>
      <c r="F68" s="25" t="s">
        <v>61</v>
      </c>
      <c r="G68" s="16" t="str">
        <f t="shared" si="10"/>
        <v>40514.468</v>
      </c>
      <c r="H68" s="39">
        <f t="shared" si="11"/>
        <v>1224</v>
      </c>
      <c r="I68" s="48" t="s">
        <v>164</v>
      </c>
      <c r="J68" s="49" t="s">
        <v>165</v>
      </c>
      <c r="K68" s="48">
        <v>1224</v>
      </c>
      <c r="L68" s="48" t="s">
        <v>166</v>
      </c>
      <c r="M68" s="49" t="s">
        <v>66</v>
      </c>
      <c r="N68" s="49"/>
      <c r="O68" s="50" t="s">
        <v>67</v>
      </c>
      <c r="P68" s="50" t="s">
        <v>68</v>
      </c>
    </row>
    <row r="69" spans="1:16" ht="12.75" customHeight="1" thickBot="1" x14ac:dyDescent="0.25">
      <c r="A69" s="39" t="str">
        <f t="shared" si="6"/>
        <v> MHAR 13.22 </v>
      </c>
      <c r="B69" s="25" t="str">
        <f t="shared" si="7"/>
        <v>II</v>
      </c>
      <c r="C69" s="39">
        <f t="shared" si="8"/>
        <v>41618.254999999997</v>
      </c>
      <c r="D69" s="16" t="str">
        <f t="shared" si="9"/>
        <v>vis</v>
      </c>
      <c r="E69" s="47">
        <f>VLOOKUP(C69,'Active 1'!C$21:E$973,3,FALSE)</f>
        <v>1371.334389234612</v>
      </c>
      <c r="F69" s="25" t="s">
        <v>61</v>
      </c>
      <c r="G69" s="16" t="str">
        <f t="shared" si="10"/>
        <v>41618.255</v>
      </c>
      <c r="H69" s="39">
        <f t="shared" si="11"/>
        <v>1371.5</v>
      </c>
      <c r="I69" s="48" t="s">
        <v>167</v>
      </c>
      <c r="J69" s="49" t="s">
        <v>168</v>
      </c>
      <c r="K69" s="48">
        <v>1371.5</v>
      </c>
      <c r="L69" s="48" t="s">
        <v>169</v>
      </c>
      <c r="M69" s="49" t="s">
        <v>66</v>
      </c>
      <c r="N69" s="49"/>
      <c r="O69" s="50" t="s">
        <v>67</v>
      </c>
      <c r="P69" s="50" t="s">
        <v>68</v>
      </c>
    </row>
    <row r="70" spans="1:16" ht="12.75" customHeight="1" thickBot="1" x14ac:dyDescent="0.25">
      <c r="A70" s="39" t="str">
        <f t="shared" si="6"/>
        <v> MHAR 13.22 </v>
      </c>
      <c r="B70" s="25" t="str">
        <f t="shared" si="7"/>
        <v>II</v>
      </c>
      <c r="C70" s="39">
        <f t="shared" si="8"/>
        <v>41708.28</v>
      </c>
      <c r="D70" s="16" t="str">
        <f t="shared" si="9"/>
        <v>vis</v>
      </c>
      <c r="E70" s="47">
        <f>VLOOKUP(C70,'Active 1'!C$21:E$973,3,FALSE)</f>
        <v>1383.350761132546</v>
      </c>
      <c r="F70" s="25" t="s">
        <v>61</v>
      </c>
      <c r="G70" s="16" t="str">
        <f t="shared" si="10"/>
        <v>41708.280</v>
      </c>
      <c r="H70" s="39">
        <f t="shared" si="11"/>
        <v>1383.5</v>
      </c>
      <c r="I70" s="48" t="s">
        <v>170</v>
      </c>
      <c r="J70" s="49" t="s">
        <v>171</v>
      </c>
      <c r="K70" s="48">
        <v>1383.5</v>
      </c>
      <c r="L70" s="48" t="s">
        <v>172</v>
      </c>
      <c r="M70" s="49" t="s">
        <v>66</v>
      </c>
      <c r="N70" s="49"/>
      <c r="O70" s="50" t="s">
        <v>67</v>
      </c>
      <c r="P70" s="50" t="s">
        <v>68</v>
      </c>
    </row>
    <row r="71" spans="1:16" ht="12.75" customHeight="1" thickBot="1" x14ac:dyDescent="0.25">
      <c r="A71" s="39" t="str">
        <f t="shared" si="6"/>
        <v> MHAR 13.22 </v>
      </c>
      <c r="B71" s="25" t="str">
        <f t="shared" si="7"/>
        <v>II</v>
      </c>
      <c r="C71" s="39">
        <f t="shared" si="8"/>
        <v>41895.489000000001</v>
      </c>
      <c r="D71" s="16" t="str">
        <f t="shared" si="9"/>
        <v>vis</v>
      </c>
      <c r="E71" s="47">
        <f>VLOOKUP(C71,'Active 1'!C$21:E$973,3,FALSE)</f>
        <v>1408.3390751191096</v>
      </c>
      <c r="F71" s="25" t="s">
        <v>61</v>
      </c>
      <c r="G71" s="16" t="str">
        <f t="shared" si="10"/>
        <v>41895.489</v>
      </c>
      <c r="H71" s="39">
        <f t="shared" si="11"/>
        <v>1408.5</v>
      </c>
      <c r="I71" s="48" t="s">
        <v>173</v>
      </c>
      <c r="J71" s="49" t="s">
        <v>174</v>
      </c>
      <c r="K71" s="48">
        <v>1408.5</v>
      </c>
      <c r="L71" s="48" t="s">
        <v>175</v>
      </c>
      <c r="M71" s="49" t="s">
        <v>66</v>
      </c>
      <c r="N71" s="49"/>
      <c r="O71" s="50" t="s">
        <v>67</v>
      </c>
      <c r="P71" s="50" t="s">
        <v>68</v>
      </c>
    </row>
    <row r="72" spans="1:16" ht="12.75" customHeight="1" thickBot="1" x14ac:dyDescent="0.25">
      <c r="A72" s="39" t="str">
        <f t="shared" si="6"/>
        <v> MHAR 13.22 </v>
      </c>
      <c r="B72" s="25" t="str">
        <f t="shared" si="7"/>
        <v>I</v>
      </c>
      <c r="C72" s="39">
        <f t="shared" si="8"/>
        <v>41900.510999999999</v>
      </c>
      <c r="D72" s="16" t="str">
        <f t="shared" si="9"/>
        <v>vis</v>
      </c>
      <c r="E72" s="47">
        <f>VLOOKUP(C72,'Active 1'!C$21:E$973,3,FALSE)</f>
        <v>1409.0094024689722</v>
      </c>
      <c r="F72" s="25" t="s">
        <v>61</v>
      </c>
      <c r="G72" s="16" t="str">
        <f t="shared" si="10"/>
        <v>41900.511</v>
      </c>
      <c r="H72" s="39">
        <f t="shared" si="11"/>
        <v>1409</v>
      </c>
      <c r="I72" s="48" t="s">
        <v>176</v>
      </c>
      <c r="J72" s="49" t="s">
        <v>177</v>
      </c>
      <c r="K72" s="48">
        <v>1409</v>
      </c>
      <c r="L72" s="48" t="s">
        <v>178</v>
      </c>
      <c r="M72" s="49" t="s">
        <v>66</v>
      </c>
      <c r="N72" s="49"/>
      <c r="O72" s="50" t="s">
        <v>67</v>
      </c>
      <c r="P72" s="50" t="s">
        <v>68</v>
      </c>
    </row>
    <row r="73" spans="1:16" ht="12.75" customHeight="1" thickBot="1" x14ac:dyDescent="0.25">
      <c r="A73" s="39" t="str">
        <f t="shared" si="6"/>
        <v> MHAR 13.22 </v>
      </c>
      <c r="B73" s="25" t="str">
        <f t="shared" si="7"/>
        <v>I</v>
      </c>
      <c r="C73" s="39">
        <f t="shared" si="8"/>
        <v>41930.459000000003</v>
      </c>
      <c r="D73" s="16" t="str">
        <f t="shared" si="9"/>
        <v>vis</v>
      </c>
      <c r="E73" s="47">
        <f>VLOOKUP(C73,'Active 1'!C$21:E$973,3,FALSE)</f>
        <v>1413.0068065855996</v>
      </c>
      <c r="F73" s="25" t="s">
        <v>61</v>
      </c>
      <c r="G73" s="16" t="str">
        <f t="shared" si="10"/>
        <v>41930.459</v>
      </c>
      <c r="H73" s="39">
        <f t="shared" si="11"/>
        <v>1413</v>
      </c>
      <c r="I73" s="48" t="s">
        <v>179</v>
      </c>
      <c r="J73" s="49" t="s">
        <v>180</v>
      </c>
      <c r="K73" s="48">
        <v>1413</v>
      </c>
      <c r="L73" s="48" t="s">
        <v>181</v>
      </c>
      <c r="M73" s="49" t="s">
        <v>66</v>
      </c>
      <c r="N73" s="49"/>
      <c r="O73" s="50" t="s">
        <v>67</v>
      </c>
      <c r="P73" s="50" t="s">
        <v>68</v>
      </c>
    </row>
    <row r="74" spans="1:16" ht="12.75" customHeight="1" thickBot="1" x14ac:dyDescent="0.25">
      <c r="A74" s="39" t="str">
        <f t="shared" si="6"/>
        <v> MHAR 13.22 </v>
      </c>
      <c r="B74" s="25" t="str">
        <f t="shared" si="7"/>
        <v>I</v>
      </c>
      <c r="C74" s="39">
        <f t="shared" si="8"/>
        <v>41960.415000000001</v>
      </c>
      <c r="D74" s="16" t="str">
        <f t="shared" si="9"/>
        <v>vis</v>
      </c>
      <c r="E74" s="47">
        <f>VLOOKUP(C74,'Active 1'!C$21:E$973,3,FALSE)</f>
        <v>1417.0052785275545</v>
      </c>
      <c r="F74" s="25" t="s">
        <v>61</v>
      </c>
      <c r="G74" s="16" t="str">
        <f t="shared" si="10"/>
        <v>41960.415</v>
      </c>
      <c r="H74" s="39">
        <f t="shared" si="11"/>
        <v>1417</v>
      </c>
      <c r="I74" s="48" t="s">
        <v>182</v>
      </c>
      <c r="J74" s="49" t="s">
        <v>183</v>
      </c>
      <c r="K74" s="48">
        <v>1417</v>
      </c>
      <c r="L74" s="48" t="s">
        <v>184</v>
      </c>
      <c r="M74" s="49" t="s">
        <v>66</v>
      </c>
      <c r="N74" s="49"/>
      <c r="O74" s="50" t="s">
        <v>67</v>
      </c>
      <c r="P74" s="50" t="s">
        <v>68</v>
      </c>
    </row>
    <row r="75" spans="1:16" ht="12.75" customHeight="1" thickBot="1" x14ac:dyDescent="0.25">
      <c r="A75" s="39" t="str">
        <f t="shared" ref="A75:A86" si="12">P75</f>
        <v> MHAR 13.22 </v>
      </c>
      <c r="B75" s="25" t="str">
        <f t="shared" ref="B75:B86" si="13">IF(H75=INT(H75),"I","II")</f>
        <v>I</v>
      </c>
      <c r="C75" s="39">
        <f t="shared" ref="C75:C86" si="14">1*G75</f>
        <v>42005.262999999999</v>
      </c>
      <c r="D75" s="16" t="str">
        <f t="shared" ref="D75:D86" si="15">VLOOKUP(F75,I$1:J$5,2,FALSE)</f>
        <v>vis</v>
      </c>
      <c r="E75" s="47">
        <f>VLOOKUP(C75,'Active 1'!C$21:E$973,3,FALSE)</f>
        <v>1422.9915073182074</v>
      </c>
      <c r="F75" s="25" t="s">
        <v>61</v>
      </c>
      <c r="G75" s="16" t="str">
        <f t="shared" ref="G75:G86" si="16">MID(I75,3,LEN(I75)-3)</f>
        <v>42005.263</v>
      </c>
      <c r="H75" s="39">
        <f t="shared" ref="H75:H86" si="17">1*K75</f>
        <v>1423</v>
      </c>
      <c r="I75" s="48" t="s">
        <v>185</v>
      </c>
      <c r="J75" s="49" t="s">
        <v>186</v>
      </c>
      <c r="K75" s="48">
        <v>1423</v>
      </c>
      <c r="L75" s="48" t="s">
        <v>187</v>
      </c>
      <c r="M75" s="49" t="s">
        <v>66</v>
      </c>
      <c r="N75" s="49"/>
      <c r="O75" s="50" t="s">
        <v>67</v>
      </c>
      <c r="P75" s="50" t="s">
        <v>68</v>
      </c>
    </row>
    <row r="76" spans="1:16" ht="12.75" customHeight="1" thickBot="1" x14ac:dyDescent="0.25">
      <c r="A76" s="39" t="str">
        <f t="shared" si="12"/>
        <v>BAVM 193 </v>
      </c>
      <c r="B76" s="25" t="str">
        <f t="shared" si="13"/>
        <v>I</v>
      </c>
      <c r="C76" s="39">
        <f t="shared" si="14"/>
        <v>54359.491199999997</v>
      </c>
      <c r="D76" s="16" t="str">
        <f t="shared" si="15"/>
        <v>vis</v>
      </c>
      <c r="E76" s="47">
        <f>VLOOKUP(C76,'Active 1'!C$21:E$973,3,FALSE)</f>
        <v>3072.0112303189776</v>
      </c>
      <c r="F76" s="25" t="s">
        <v>61</v>
      </c>
      <c r="G76" s="16" t="str">
        <f t="shared" si="16"/>
        <v>54359.4912</v>
      </c>
      <c r="H76" s="39">
        <f t="shared" si="17"/>
        <v>3072</v>
      </c>
      <c r="I76" s="48" t="s">
        <v>247</v>
      </c>
      <c r="J76" s="49" t="s">
        <v>248</v>
      </c>
      <c r="K76" s="48" t="s">
        <v>249</v>
      </c>
      <c r="L76" s="48" t="s">
        <v>250</v>
      </c>
      <c r="M76" s="49" t="s">
        <v>243</v>
      </c>
      <c r="N76" s="49" t="s">
        <v>244</v>
      </c>
      <c r="O76" s="50" t="s">
        <v>231</v>
      </c>
      <c r="P76" s="51" t="s">
        <v>251</v>
      </c>
    </row>
    <row r="77" spans="1:16" ht="12.75" customHeight="1" thickBot="1" x14ac:dyDescent="0.25">
      <c r="A77" s="39" t="str">
        <f t="shared" si="12"/>
        <v>VSB 48 </v>
      </c>
      <c r="B77" s="25" t="str">
        <f t="shared" si="13"/>
        <v>I</v>
      </c>
      <c r="C77" s="39">
        <f t="shared" si="14"/>
        <v>54749.067000000003</v>
      </c>
      <c r="D77" s="16" t="str">
        <f t="shared" si="15"/>
        <v>vis</v>
      </c>
      <c r="E77" s="47">
        <f>VLOOKUP(C77,'Active 1'!C$21:E$973,3,FALSE)</f>
        <v>3124.0110936373367</v>
      </c>
      <c r="F77" s="25" t="s">
        <v>61</v>
      </c>
      <c r="G77" s="16" t="str">
        <f t="shared" si="16"/>
        <v>54749.0670</v>
      </c>
      <c r="H77" s="39">
        <f t="shared" si="17"/>
        <v>3124</v>
      </c>
      <c r="I77" s="48" t="s">
        <v>252</v>
      </c>
      <c r="J77" s="49" t="s">
        <v>253</v>
      </c>
      <c r="K77" s="48" t="s">
        <v>254</v>
      </c>
      <c r="L77" s="48" t="s">
        <v>239</v>
      </c>
      <c r="M77" s="49" t="s">
        <v>243</v>
      </c>
      <c r="N77" s="49" t="s">
        <v>61</v>
      </c>
      <c r="O77" s="50" t="s">
        <v>255</v>
      </c>
      <c r="P77" s="51" t="s">
        <v>256</v>
      </c>
    </row>
    <row r="78" spans="1:16" ht="12.75" customHeight="1" thickBot="1" x14ac:dyDescent="0.25">
      <c r="A78" s="39" t="str">
        <f t="shared" si="12"/>
        <v>OEJV 0137 </v>
      </c>
      <c r="B78" s="25" t="str">
        <f t="shared" si="13"/>
        <v>II</v>
      </c>
      <c r="C78" s="39">
        <f t="shared" si="14"/>
        <v>54976.454899999997</v>
      </c>
      <c r="D78" s="16" t="str">
        <f t="shared" si="15"/>
        <v>vis</v>
      </c>
      <c r="E78" s="47">
        <f>VLOOKUP(C78,'Active 1'!C$21:E$973,3,FALSE)</f>
        <v>3154.3624135094851</v>
      </c>
      <c r="F78" s="25" t="s">
        <v>61</v>
      </c>
      <c r="G78" s="16" t="str">
        <f t="shared" si="16"/>
        <v>54976.4549</v>
      </c>
      <c r="H78" s="39">
        <f t="shared" si="17"/>
        <v>3154.5</v>
      </c>
      <c r="I78" s="48" t="s">
        <v>257</v>
      </c>
      <c r="J78" s="49" t="s">
        <v>258</v>
      </c>
      <c r="K78" s="48" t="s">
        <v>259</v>
      </c>
      <c r="L78" s="48" t="s">
        <v>260</v>
      </c>
      <c r="M78" s="49" t="s">
        <v>243</v>
      </c>
      <c r="N78" s="49" t="s">
        <v>261</v>
      </c>
      <c r="O78" s="50" t="s">
        <v>262</v>
      </c>
      <c r="P78" s="51" t="s">
        <v>263</v>
      </c>
    </row>
    <row r="79" spans="1:16" ht="12.75" customHeight="1" thickBot="1" x14ac:dyDescent="0.25">
      <c r="A79" s="39" t="str">
        <f t="shared" si="12"/>
        <v>OEJV 0137 </v>
      </c>
      <c r="B79" s="25" t="str">
        <f t="shared" si="13"/>
        <v>II</v>
      </c>
      <c r="C79" s="39">
        <f t="shared" si="14"/>
        <v>54976.461000000003</v>
      </c>
      <c r="D79" s="16" t="str">
        <f t="shared" si="15"/>
        <v>vis</v>
      </c>
      <c r="E79" s="47">
        <f>VLOOKUP(C79,'Active 1'!C$21:E$973,3,FALSE)</f>
        <v>3154.3632277262986</v>
      </c>
      <c r="F79" s="25" t="s">
        <v>61</v>
      </c>
      <c r="G79" s="16" t="str">
        <f t="shared" si="16"/>
        <v>54976.4610</v>
      </c>
      <c r="H79" s="39">
        <f t="shared" si="17"/>
        <v>3154.5</v>
      </c>
      <c r="I79" s="48" t="s">
        <v>264</v>
      </c>
      <c r="J79" s="49" t="s">
        <v>265</v>
      </c>
      <c r="K79" s="48" t="s">
        <v>259</v>
      </c>
      <c r="L79" s="48" t="s">
        <v>266</v>
      </c>
      <c r="M79" s="49" t="s">
        <v>243</v>
      </c>
      <c r="N79" s="49" t="s">
        <v>53</v>
      </c>
      <c r="O79" s="50" t="s">
        <v>267</v>
      </c>
      <c r="P79" s="51" t="s">
        <v>263</v>
      </c>
    </row>
    <row r="80" spans="1:16" ht="12.75" customHeight="1" thickBot="1" x14ac:dyDescent="0.25">
      <c r="A80" s="39" t="str">
        <f t="shared" si="12"/>
        <v>BAVM 212 </v>
      </c>
      <c r="B80" s="25" t="str">
        <f t="shared" si="13"/>
        <v>II</v>
      </c>
      <c r="C80" s="39">
        <f t="shared" si="14"/>
        <v>55051.374300000003</v>
      </c>
      <c r="D80" s="16" t="str">
        <f t="shared" si="15"/>
        <v>vis</v>
      </c>
      <c r="E80" s="47">
        <f>VLOOKUP(C80,'Active 1'!C$21:E$973,3,FALSE)</f>
        <v>3164.3625176224555</v>
      </c>
      <c r="F80" s="25" t="s">
        <v>61</v>
      </c>
      <c r="G80" s="16" t="str">
        <f t="shared" si="16"/>
        <v>55051.3743</v>
      </c>
      <c r="H80" s="39">
        <f t="shared" si="17"/>
        <v>3164.5</v>
      </c>
      <c r="I80" s="48" t="s">
        <v>268</v>
      </c>
      <c r="J80" s="49" t="s">
        <v>269</v>
      </c>
      <c r="K80" s="48" t="s">
        <v>270</v>
      </c>
      <c r="L80" s="48" t="s">
        <v>271</v>
      </c>
      <c r="M80" s="49" t="s">
        <v>243</v>
      </c>
      <c r="N80" s="49" t="s">
        <v>244</v>
      </c>
      <c r="O80" s="50" t="s">
        <v>231</v>
      </c>
      <c r="P80" s="51" t="s">
        <v>272</v>
      </c>
    </row>
    <row r="81" spans="1:16" ht="12.75" customHeight="1" thickBot="1" x14ac:dyDescent="0.25">
      <c r="A81" s="39" t="str">
        <f t="shared" si="12"/>
        <v>OEJV 0137 </v>
      </c>
      <c r="B81" s="25" t="str">
        <f t="shared" si="13"/>
        <v>II</v>
      </c>
      <c r="C81" s="39">
        <f t="shared" si="14"/>
        <v>55126.2935</v>
      </c>
      <c r="D81" s="16" t="str">
        <f t="shared" si="15"/>
        <v>vis</v>
      </c>
      <c r="E81" s="47">
        <f>VLOOKUP(C81,'Active 1'!C$21:E$973,3,FALSE)</f>
        <v>3174.3625950397914</v>
      </c>
      <c r="F81" s="25" t="s">
        <v>61</v>
      </c>
      <c r="G81" s="16" t="str">
        <f t="shared" si="16"/>
        <v>55126.2935</v>
      </c>
      <c r="H81" s="39">
        <f t="shared" si="17"/>
        <v>3174.5</v>
      </c>
      <c r="I81" s="48" t="s">
        <v>273</v>
      </c>
      <c r="J81" s="49" t="s">
        <v>274</v>
      </c>
      <c r="K81" s="48" t="s">
        <v>275</v>
      </c>
      <c r="L81" s="48" t="s">
        <v>276</v>
      </c>
      <c r="M81" s="49" t="s">
        <v>243</v>
      </c>
      <c r="N81" s="49" t="s">
        <v>261</v>
      </c>
      <c r="O81" s="50" t="s">
        <v>277</v>
      </c>
      <c r="P81" s="51" t="s">
        <v>263</v>
      </c>
    </row>
    <row r="82" spans="1:16" ht="12.75" customHeight="1" thickBot="1" x14ac:dyDescent="0.25">
      <c r="A82" s="39" t="str">
        <f t="shared" si="12"/>
        <v>OEJV 0137 </v>
      </c>
      <c r="B82" s="25" t="str">
        <f t="shared" si="13"/>
        <v>II</v>
      </c>
      <c r="C82" s="39">
        <f t="shared" si="14"/>
        <v>55126.293700000002</v>
      </c>
      <c r="D82" s="16" t="str">
        <f t="shared" si="15"/>
        <v>vis</v>
      </c>
      <c r="E82" s="47">
        <f>VLOOKUP(C82,'Active 1'!C$21:E$973,3,FALSE)</f>
        <v>3174.3626217354245</v>
      </c>
      <c r="F82" s="25" t="s">
        <v>61</v>
      </c>
      <c r="G82" s="16" t="str">
        <f t="shared" si="16"/>
        <v>55126.2937</v>
      </c>
      <c r="H82" s="39">
        <f t="shared" si="17"/>
        <v>3174.5</v>
      </c>
      <c r="I82" s="48" t="s">
        <v>278</v>
      </c>
      <c r="J82" s="49" t="s">
        <v>274</v>
      </c>
      <c r="K82" s="48" t="s">
        <v>275</v>
      </c>
      <c r="L82" s="48" t="s">
        <v>279</v>
      </c>
      <c r="M82" s="49" t="s">
        <v>243</v>
      </c>
      <c r="N82" s="49" t="s">
        <v>35</v>
      </c>
      <c r="O82" s="50" t="s">
        <v>277</v>
      </c>
      <c r="P82" s="51" t="s">
        <v>263</v>
      </c>
    </row>
    <row r="83" spans="1:16" ht="12.75" customHeight="1" thickBot="1" x14ac:dyDescent="0.25">
      <c r="A83" s="39" t="str">
        <f t="shared" si="12"/>
        <v>OEJV 0137 </v>
      </c>
      <c r="B83" s="25" t="str">
        <f t="shared" si="13"/>
        <v>II</v>
      </c>
      <c r="C83" s="39">
        <f t="shared" si="14"/>
        <v>55156.255899999996</v>
      </c>
      <c r="D83" s="16" t="str">
        <f t="shared" si="15"/>
        <v>vis</v>
      </c>
      <c r="E83" s="47">
        <f>VLOOKUP(C83,'Active 1'!C$21:E$973,3,FALSE)</f>
        <v>3178.3619212420085</v>
      </c>
      <c r="F83" s="25" t="s">
        <v>61</v>
      </c>
      <c r="G83" s="16" t="str">
        <f t="shared" si="16"/>
        <v>55156.2559</v>
      </c>
      <c r="H83" s="39">
        <f t="shared" si="17"/>
        <v>3178.5</v>
      </c>
      <c r="I83" s="48" t="s">
        <v>280</v>
      </c>
      <c r="J83" s="49" t="s">
        <v>281</v>
      </c>
      <c r="K83" s="48" t="s">
        <v>282</v>
      </c>
      <c r="L83" s="48" t="s">
        <v>283</v>
      </c>
      <c r="M83" s="49" t="s">
        <v>243</v>
      </c>
      <c r="N83" s="49" t="s">
        <v>261</v>
      </c>
      <c r="O83" s="50" t="s">
        <v>262</v>
      </c>
      <c r="P83" s="51" t="s">
        <v>263</v>
      </c>
    </row>
    <row r="84" spans="1:16" ht="12.75" customHeight="1" thickBot="1" x14ac:dyDescent="0.25">
      <c r="A84" s="39" t="str">
        <f t="shared" si="12"/>
        <v>BAVM 225 </v>
      </c>
      <c r="B84" s="25" t="str">
        <f t="shared" si="13"/>
        <v>I</v>
      </c>
      <c r="C84" s="39">
        <f t="shared" si="14"/>
        <v>55805.414700000001</v>
      </c>
      <c r="D84" s="16" t="str">
        <f t="shared" si="15"/>
        <v>vis</v>
      </c>
      <c r="E84" s="47">
        <f>VLOOKUP(C84,'Active 1'!C$21:E$973,3,FALSE)</f>
        <v>3265.0104473360561</v>
      </c>
      <c r="F84" s="25" t="s">
        <v>61</v>
      </c>
      <c r="G84" s="16" t="str">
        <f t="shared" si="16"/>
        <v>55805.4147</v>
      </c>
      <c r="H84" s="39">
        <f t="shared" si="17"/>
        <v>3265</v>
      </c>
      <c r="I84" s="48" t="s">
        <v>316</v>
      </c>
      <c r="J84" s="49" t="s">
        <v>317</v>
      </c>
      <c r="K84" s="48">
        <v>3265</v>
      </c>
      <c r="L84" s="48" t="s">
        <v>318</v>
      </c>
      <c r="M84" s="49" t="s">
        <v>243</v>
      </c>
      <c r="N84" s="49">
        <v>0</v>
      </c>
      <c r="O84" s="50" t="s">
        <v>231</v>
      </c>
      <c r="P84" s="51" t="s">
        <v>319</v>
      </c>
    </row>
    <row r="85" spans="1:16" ht="12.75" customHeight="1" thickBot="1" x14ac:dyDescent="0.25">
      <c r="A85" s="39" t="str">
        <f t="shared" si="12"/>
        <v>BAVM 225 </v>
      </c>
      <c r="B85" s="25" t="str">
        <f t="shared" si="13"/>
        <v>II</v>
      </c>
      <c r="C85" s="39">
        <f t="shared" si="14"/>
        <v>55815.545599999998</v>
      </c>
      <c r="D85" s="16" t="str">
        <f t="shared" si="15"/>
        <v>vis</v>
      </c>
      <c r="E85" s="47">
        <f>VLOOKUP(C85,'Active 1'!C$21:E$973,3,FALSE)</f>
        <v>3266.3627012884112</v>
      </c>
      <c r="F85" s="25" t="s">
        <v>61</v>
      </c>
      <c r="G85" s="16" t="str">
        <f t="shared" si="16"/>
        <v>55815.5456</v>
      </c>
      <c r="H85" s="39">
        <f t="shared" si="17"/>
        <v>3266.5</v>
      </c>
      <c r="I85" s="48" t="s">
        <v>320</v>
      </c>
      <c r="J85" s="49" t="s">
        <v>321</v>
      </c>
      <c r="K85" s="48">
        <v>3266.5</v>
      </c>
      <c r="L85" s="48" t="s">
        <v>322</v>
      </c>
      <c r="M85" s="49" t="s">
        <v>243</v>
      </c>
      <c r="N85" s="49">
        <v>0</v>
      </c>
      <c r="O85" s="50" t="s">
        <v>231</v>
      </c>
      <c r="P85" s="51" t="s">
        <v>319</v>
      </c>
    </row>
    <row r="86" spans="1:16" ht="12.75" customHeight="1" thickBot="1" x14ac:dyDescent="0.25">
      <c r="A86" s="39" t="str">
        <f t="shared" si="12"/>
        <v>BAVM 225 </v>
      </c>
      <c r="B86" s="25" t="str">
        <f t="shared" si="13"/>
        <v>I</v>
      </c>
      <c r="C86" s="39">
        <f t="shared" si="14"/>
        <v>55850.3632</v>
      </c>
      <c r="D86" s="16" t="str">
        <f t="shared" si="15"/>
        <v>vis</v>
      </c>
      <c r="E86" s="47">
        <f>VLOOKUP(C86,'Active 1'!C$21:E$973,3,FALSE)</f>
        <v>3271.0100906823964</v>
      </c>
      <c r="F86" s="25" t="s">
        <v>61</v>
      </c>
      <c r="G86" s="16" t="str">
        <f t="shared" si="16"/>
        <v>55850.3632</v>
      </c>
      <c r="H86" s="39">
        <f t="shared" si="17"/>
        <v>3271</v>
      </c>
      <c r="I86" s="48" t="s">
        <v>323</v>
      </c>
      <c r="J86" s="49" t="s">
        <v>324</v>
      </c>
      <c r="K86" s="48">
        <v>3271</v>
      </c>
      <c r="L86" s="48" t="s">
        <v>325</v>
      </c>
      <c r="M86" s="49" t="s">
        <v>243</v>
      </c>
      <c r="N86" s="49">
        <v>0</v>
      </c>
      <c r="O86" s="50" t="s">
        <v>231</v>
      </c>
      <c r="P86" s="51" t="s">
        <v>319</v>
      </c>
    </row>
    <row r="87" spans="1:16" x14ac:dyDescent="0.2">
      <c r="B87" s="25"/>
      <c r="E87" s="47"/>
      <c r="F87" s="25"/>
    </row>
    <row r="88" spans="1:16" x14ac:dyDescent="0.2">
      <c r="B88" s="25"/>
      <c r="E88" s="47"/>
      <c r="F88" s="25"/>
    </row>
    <row r="89" spans="1:16" x14ac:dyDescent="0.2">
      <c r="B89" s="25"/>
      <c r="E89" s="47"/>
      <c r="F89" s="25"/>
    </row>
    <row r="90" spans="1:16" x14ac:dyDescent="0.2">
      <c r="B90" s="25"/>
      <c r="E90" s="47"/>
      <c r="F90" s="25"/>
    </row>
    <row r="91" spans="1:16" x14ac:dyDescent="0.2">
      <c r="B91" s="25"/>
      <c r="E91" s="47"/>
      <c r="F91" s="25"/>
    </row>
    <row r="92" spans="1:16" x14ac:dyDescent="0.2">
      <c r="B92" s="25"/>
      <c r="E92" s="47"/>
      <c r="F92" s="25"/>
    </row>
    <row r="93" spans="1:16" x14ac:dyDescent="0.2">
      <c r="B93" s="25"/>
      <c r="E93" s="47"/>
      <c r="F93" s="25"/>
    </row>
    <row r="94" spans="1:16" x14ac:dyDescent="0.2">
      <c r="B94" s="25"/>
      <c r="E94" s="47"/>
      <c r="F94" s="25"/>
    </row>
    <row r="95" spans="1:16" x14ac:dyDescent="0.2">
      <c r="B95" s="25"/>
      <c r="E95" s="47"/>
      <c r="F95" s="25"/>
    </row>
    <row r="96" spans="1:16" x14ac:dyDescent="0.2">
      <c r="B96" s="25"/>
      <c r="E96" s="47"/>
      <c r="F96" s="25"/>
    </row>
    <row r="97" spans="2:6" x14ac:dyDescent="0.2">
      <c r="B97" s="25"/>
      <c r="E97" s="47"/>
      <c r="F97" s="25"/>
    </row>
    <row r="98" spans="2:6" x14ac:dyDescent="0.2">
      <c r="B98" s="25"/>
      <c r="E98" s="47"/>
      <c r="F98" s="25"/>
    </row>
    <row r="99" spans="2:6" x14ac:dyDescent="0.2">
      <c r="B99" s="25"/>
      <c r="F99" s="25"/>
    </row>
    <row r="100" spans="2:6" x14ac:dyDescent="0.2">
      <c r="B100" s="25"/>
      <c r="F100" s="25"/>
    </row>
    <row r="101" spans="2:6" x14ac:dyDescent="0.2">
      <c r="B101" s="25"/>
      <c r="F101" s="25"/>
    </row>
    <row r="102" spans="2:6" x14ac:dyDescent="0.2">
      <c r="B102" s="25"/>
      <c r="F102" s="25"/>
    </row>
    <row r="103" spans="2:6" x14ac:dyDescent="0.2">
      <c r="B103" s="25"/>
      <c r="F103" s="25"/>
    </row>
    <row r="104" spans="2:6" x14ac:dyDescent="0.2">
      <c r="B104" s="25"/>
      <c r="F104" s="25"/>
    </row>
    <row r="105" spans="2:6" x14ac:dyDescent="0.2">
      <c r="B105" s="25"/>
      <c r="F105" s="25"/>
    </row>
    <row r="106" spans="2:6" x14ac:dyDescent="0.2">
      <c r="B106" s="25"/>
      <c r="F106" s="25"/>
    </row>
    <row r="107" spans="2:6" x14ac:dyDescent="0.2">
      <c r="B107" s="25"/>
      <c r="F107" s="25"/>
    </row>
    <row r="108" spans="2:6" x14ac:dyDescent="0.2">
      <c r="B108" s="25"/>
      <c r="F108" s="25"/>
    </row>
    <row r="109" spans="2:6" x14ac:dyDescent="0.2">
      <c r="B109" s="25"/>
      <c r="F109" s="25"/>
    </row>
    <row r="110" spans="2:6" x14ac:dyDescent="0.2">
      <c r="B110" s="25"/>
      <c r="F110" s="25"/>
    </row>
    <row r="111" spans="2:6" x14ac:dyDescent="0.2">
      <c r="B111" s="25"/>
      <c r="F111" s="25"/>
    </row>
    <row r="112" spans="2:6" x14ac:dyDescent="0.2">
      <c r="B112" s="25"/>
      <c r="F112" s="25"/>
    </row>
    <row r="113" spans="2:6" x14ac:dyDescent="0.2">
      <c r="B113" s="25"/>
      <c r="F113" s="25"/>
    </row>
    <row r="114" spans="2:6" x14ac:dyDescent="0.2">
      <c r="B114" s="25"/>
      <c r="F114" s="25"/>
    </row>
    <row r="115" spans="2:6" x14ac:dyDescent="0.2">
      <c r="B115" s="25"/>
      <c r="F115" s="25"/>
    </row>
    <row r="116" spans="2:6" x14ac:dyDescent="0.2">
      <c r="B116" s="25"/>
      <c r="F116" s="25"/>
    </row>
    <row r="117" spans="2:6" x14ac:dyDescent="0.2">
      <c r="B117" s="25"/>
      <c r="F117" s="25"/>
    </row>
    <row r="118" spans="2:6" x14ac:dyDescent="0.2">
      <c r="B118" s="25"/>
      <c r="F118" s="25"/>
    </row>
    <row r="119" spans="2:6" x14ac:dyDescent="0.2">
      <c r="B119" s="25"/>
      <c r="F119" s="25"/>
    </row>
    <row r="120" spans="2:6" x14ac:dyDescent="0.2">
      <c r="B120" s="25"/>
      <c r="F120" s="25"/>
    </row>
    <row r="121" spans="2:6" x14ac:dyDescent="0.2">
      <c r="B121" s="25"/>
      <c r="F121" s="25"/>
    </row>
    <row r="122" spans="2:6" x14ac:dyDescent="0.2">
      <c r="B122" s="25"/>
      <c r="F122" s="25"/>
    </row>
    <row r="123" spans="2:6" x14ac:dyDescent="0.2">
      <c r="B123" s="25"/>
      <c r="F123" s="25"/>
    </row>
    <row r="124" spans="2:6" x14ac:dyDescent="0.2">
      <c r="B124" s="25"/>
      <c r="F124" s="25"/>
    </row>
    <row r="125" spans="2:6" x14ac:dyDescent="0.2">
      <c r="B125" s="25"/>
      <c r="F125" s="25"/>
    </row>
    <row r="126" spans="2:6" x14ac:dyDescent="0.2">
      <c r="B126" s="25"/>
      <c r="F126" s="25"/>
    </row>
    <row r="127" spans="2:6" x14ac:dyDescent="0.2">
      <c r="B127" s="25"/>
      <c r="F127" s="25"/>
    </row>
    <row r="128" spans="2:6" x14ac:dyDescent="0.2">
      <c r="B128" s="25"/>
      <c r="F128" s="25"/>
    </row>
    <row r="129" spans="2:6" x14ac:dyDescent="0.2">
      <c r="B129" s="25"/>
      <c r="F129" s="25"/>
    </row>
    <row r="130" spans="2:6" x14ac:dyDescent="0.2">
      <c r="B130" s="25"/>
      <c r="F130" s="25"/>
    </row>
    <row r="131" spans="2:6" x14ac:dyDescent="0.2">
      <c r="B131" s="25"/>
      <c r="F131" s="25"/>
    </row>
    <row r="132" spans="2:6" x14ac:dyDescent="0.2">
      <c r="B132" s="25"/>
      <c r="F132" s="25"/>
    </row>
    <row r="133" spans="2:6" x14ac:dyDescent="0.2">
      <c r="B133" s="25"/>
      <c r="F133" s="25"/>
    </row>
    <row r="134" spans="2:6" x14ac:dyDescent="0.2">
      <c r="B134" s="25"/>
      <c r="F134" s="25"/>
    </row>
    <row r="135" spans="2:6" x14ac:dyDescent="0.2">
      <c r="B135" s="25"/>
      <c r="F135" s="25"/>
    </row>
    <row r="136" spans="2:6" x14ac:dyDescent="0.2">
      <c r="B136" s="25"/>
      <c r="F136" s="25"/>
    </row>
    <row r="137" spans="2:6" x14ac:dyDescent="0.2">
      <c r="B137" s="25"/>
      <c r="F137" s="25"/>
    </row>
    <row r="138" spans="2:6" x14ac:dyDescent="0.2">
      <c r="B138" s="25"/>
      <c r="F138" s="25"/>
    </row>
    <row r="139" spans="2:6" x14ac:dyDescent="0.2">
      <c r="B139" s="25"/>
      <c r="F139" s="25"/>
    </row>
    <row r="140" spans="2:6" x14ac:dyDescent="0.2">
      <c r="B140" s="25"/>
      <c r="F140" s="25"/>
    </row>
    <row r="141" spans="2:6" x14ac:dyDescent="0.2">
      <c r="B141" s="25"/>
      <c r="F141" s="25"/>
    </row>
    <row r="142" spans="2:6" x14ac:dyDescent="0.2">
      <c r="B142" s="25"/>
      <c r="F142" s="25"/>
    </row>
    <row r="143" spans="2:6" x14ac:dyDescent="0.2">
      <c r="B143" s="25"/>
      <c r="F143" s="25"/>
    </row>
    <row r="144" spans="2:6" x14ac:dyDescent="0.2">
      <c r="B144" s="25"/>
      <c r="F144" s="25"/>
    </row>
    <row r="145" spans="2:6" x14ac:dyDescent="0.2">
      <c r="B145" s="25"/>
      <c r="F145" s="25"/>
    </row>
    <row r="146" spans="2:6" x14ac:dyDescent="0.2">
      <c r="B146" s="25"/>
      <c r="F146" s="25"/>
    </row>
    <row r="147" spans="2:6" x14ac:dyDescent="0.2">
      <c r="B147" s="25"/>
      <c r="F147" s="25"/>
    </row>
    <row r="148" spans="2:6" x14ac:dyDescent="0.2">
      <c r="B148" s="25"/>
      <c r="F148" s="25"/>
    </row>
    <row r="149" spans="2:6" x14ac:dyDescent="0.2">
      <c r="B149" s="25"/>
      <c r="F149" s="25"/>
    </row>
    <row r="150" spans="2:6" x14ac:dyDescent="0.2">
      <c r="B150" s="25"/>
      <c r="F150" s="25"/>
    </row>
    <row r="151" spans="2:6" x14ac:dyDescent="0.2">
      <c r="B151" s="25"/>
      <c r="F151" s="25"/>
    </row>
    <row r="152" spans="2:6" x14ac:dyDescent="0.2">
      <c r="B152" s="25"/>
      <c r="F152" s="25"/>
    </row>
    <row r="153" spans="2:6" x14ac:dyDescent="0.2">
      <c r="B153" s="25"/>
      <c r="F153" s="25"/>
    </row>
    <row r="154" spans="2:6" x14ac:dyDescent="0.2">
      <c r="B154" s="25"/>
      <c r="F154" s="25"/>
    </row>
    <row r="155" spans="2:6" x14ac:dyDescent="0.2">
      <c r="B155" s="25"/>
      <c r="F155" s="25"/>
    </row>
    <row r="156" spans="2:6" x14ac:dyDescent="0.2">
      <c r="B156" s="25"/>
      <c r="F156" s="25"/>
    </row>
    <row r="157" spans="2:6" x14ac:dyDescent="0.2">
      <c r="B157" s="25"/>
      <c r="F157" s="25"/>
    </row>
    <row r="158" spans="2:6" x14ac:dyDescent="0.2">
      <c r="B158" s="25"/>
      <c r="F158" s="25"/>
    </row>
    <row r="159" spans="2:6" x14ac:dyDescent="0.2">
      <c r="B159" s="25"/>
      <c r="F159" s="25"/>
    </row>
    <row r="160" spans="2:6" x14ac:dyDescent="0.2">
      <c r="B160" s="25"/>
      <c r="F160" s="25"/>
    </row>
    <row r="161" spans="2:6" x14ac:dyDescent="0.2">
      <c r="B161" s="25"/>
      <c r="F161" s="25"/>
    </row>
    <row r="162" spans="2:6" x14ac:dyDescent="0.2">
      <c r="B162" s="25"/>
      <c r="F162" s="25"/>
    </row>
    <row r="163" spans="2:6" x14ac:dyDescent="0.2">
      <c r="B163" s="25"/>
      <c r="F163" s="25"/>
    </row>
    <row r="164" spans="2:6" x14ac:dyDescent="0.2">
      <c r="B164" s="25"/>
      <c r="F164" s="25"/>
    </row>
    <row r="165" spans="2:6" x14ac:dyDescent="0.2">
      <c r="B165" s="25"/>
      <c r="F165" s="25"/>
    </row>
    <row r="166" spans="2:6" x14ac:dyDescent="0.2">
      <c r="B166" s="25"/>
      <c r="F166" s="25"/>
    </row>
    <row r="167" spans="2:6" x14ac:dyDescent="0.2">
      <c r="B167" s="25"/>
      <c r="F167" s="25"/>
    </row>
    <row r="168" spans="2:6" x14ac:dyDescent="0.2">
      <c r="B168" s="25"/>
      <c r="F168" s="25"/>
    </row>
    <row r="169" spans="2:6" x14ac:dyDescent="0.2">
      <c r="B169" s="25"/>
      <c r="F169" s="25"/>
    </row>
    <row r="170" spans="2:6" x14ac:dyDescent="0.2">
      <c r="B170" s="25"/>
      <c r="F170" s="25"/>
    </row>
    <row r="171" spans="2:6" x14ac:dyDescent="0.2">
      <c r="B171" s="25"/>
      <c r="F171" s="25"/>
    </row>
    <row r="172" spans="2:6" x14ac:dyDescent="0.2">
      <c r="B172" s="25"/>
      <c r="F172" s="25"/>
    </row>
    <row r="173" spans="2:6" x14ac:dyDescent="0.2">
      <c r="B173" s="25"/>
      <c r="F173" s="25"/>
    </row>
    <row r="174" spans="2:6" x14ac:dyDescent="0.2">
      <c r="B174" s="25"/>
      <c r="F174" s="25"/>
    </row>
    <row r="175" spans="2:6" x14ac:dyDescent="0.2">
      <c r="B175" s="25"/>
      <c r="F175" s="25"/>
    </row>
    <row r="176" spans="2:6" x14ac:dyDescent="0.2">
      <c r="B176" s="25"/>
      <c r="F176" s="25"/>
    </row>
    <row r="177" spans="2:6" x14ac:dyDescent="0.2">
      <c r="B177" s="25"/>
      <c r="F177" s="25"/>
    </row>
    <row r="178" spans="2:6" x14ac:dyDescent="0.2">
      <c r="B178" s="25"/>
      <c r="F178" s="25"/>
    </row>
    <row r="179" spans="2:6" x14ac:dyDescent="0.2">
      <c r="B179" s="25"/>
      <c r="F179" s="25"/>
    </row>
    <row r="180" spans="2:6" x14ac:dyDescent="0.2">
      <c r="B180" s="25"/>
      <c r="F180" s="25"/>
    </row>
    <row r="181" spans="2:6" x14ac:dyDescent="0.2">
      <c r="B181" s="25"/>
      <c r="F181" s="25"/>
    </row>
    <row r="182" spans="2:6" x14ac:dyDescent="0.2">
      <c r="B182" s="25"/>
      <c r="F182" s="25"/>
    </row>
    <row r="183" spans="2:6" x14ac:dyDescent="0.2">
      <c r="B183" s="25"/>
      <c r="F183" s="25"/>
    </row>
    <row r="184" spans="2:6" x14ac:dyDescent="0.2">
      <c r="B184" s="25"/>
      <c r="F184" s="25"/>
    </row>
    <row r="185" spans="2:6" x14ac:dyDescent="0.2">
      <c r="B185" s="25"/>
      <c r="F185" s="25"/>
    </row>
    <row r="186" spans="2:6" x14ac:dyDescent="0.2">
      <c r="B186" s="25"/>
      <c r="F186" s="25"/>
    </row>
    <row r="187" spans="2:6" x14ac:dyDescent="0.2">
      <c r="B187" s="25"/>
      <c r="F187" s="25"/>
    </row>
    <row r="188" spans="2:6" x14ac:dyDescent="0.2">
      <c r="B188" s="25"/>
      <c r="F188" s="25"/>
    </row>
    <row r="189" spans="2:6" x14ac:dyDescent="0.2">
      <c r="B189" s="25"/>
      <c r="F189" s="25"/>
    </row>
    <row r="190" spans="2:6" x14ac:dyDescent="0.2">
      <c r="B190" s="25"/>
      <c r="F190" s="25"/>
    </row>
    <row r="191" spans="2:6" x14ac:dyDescent="0.2">
      <c r="B191" s="25"/>
      <c r="F191" s="25"/>
    </row>
    <row r="192" spans="2:6" x14ac:dyDescent="0.2">
      <c r="B192" s="25"/>
      <c r="F192" s="25"/>
    </row>
    <row r="193" spans="2:6" x14ac:dyDescent="0.2">
      <c r="B193" s="25"/>
      <c r="F193" s="25"/>
    </row>
    <row r="194" spans="2:6" x14ac:dyDescent="0.2">
      <c r="B194" s="25"/>
      <c r="F194" s="25"/>
    </row>
    <row r="195" spans="2:6" x14ac:dyDescent="0.2">
      <c r="B195" s="25"/>
      <c r="F195" s="25"/>
    </row>
    <row r="196" spans="2:6" x14ac:dyDescent="0.2">
      <c r="B196" s="25"/>
      <c r="F196" s="25"/>
    </row>
    <row r="197" spans="2:6" x14ac:dyDescent="0.2">
      <c r="B197" s="25"/>
      <c r="F197" s="25"/>
    </row>
    <row r="198" spans="2:6" x14ac:dyDescent="0.2">
      <c r="B198" s="25"/>
      <c r="F198" s="25"/>
    </row>
    <row r="199" spans="2:6" x14ac:dyDescent="0.2">
      <c r="B199" s="25"/>
      <c r="F199" s="25"/>
    </row>
    <row r="200" spans="2:6" x14ac:dyDescent="0.2">
      <c r="B200" s="25"/>
      <c r="F200" s="25"/>
    </row>
    <row r="201" spans="2:6" x14ac:dyDescent="0.2">
      <c r="B201" s="25"/>
      <c r="F201" s="25"/>
    </row>
    <row r="202" spans="2:6" x14ac:dyDescent="0.2">
      <c r="B202" s="25"/>
      <c r="F202" s="25"/>
    </row>
    <row r="203" spans="2:6" x14ac:dyDescent="0.2">
      <c r="B203" s="25"/>
      <c r="F203" s="25"/>
    </row>
    <row r="204" spans="2:6" x14ac:dyDescent="0.2">
      <c r="B204" s="25"/>
      <c r="F204" s="25"/>
    </row>
    <row r="205" spans="2:6" x14ac:dyDescent="0.2">
      <c r="B205" s="25"/>
      <c r="F205" s="25"/>
    </row>
    <row r="206" spans="2:6" x14ac:dyDescent="0.2">
      <c r="B206" s="25"/>
      <c r="F206" s="25"/>
    </row>
    <row r="207" spans="2:6" x14ac:dyDescent="0.2">
      <c r="B207" s="25"/>
      <c r="F207" s="25"/>
    </row>
    <row r="208" spans="2:6" x14ac:dyDescent="0.2">
      <c r="B208" s="25"/>
      <c r="F208" s="25"/>
    </row>
    <row r="209" spans="2:6" x14ac:dyDescent="0.2">
      <c r="B209" s="25"/>
      <c r="F209" s="25"/>
    </row>
    <row r="210" spans="2:6" x14ac:dyDescent="0.2">
      <c r="B210" s="25"/>
      <c r="F210" s="25"/>
    </row>
    <row r="211" spans="2:6" x14ac:dyDescent="0.2">
      <c r="B211" s="25"/>
      <c r="F211" s="25"/>
    </row>
    <row r="212" spans="2:6" x14ac:dyDescent="0.2">
      <c r="B212" s="25"/>
      <c r="F212" s="25"/>
    </row>
    <row r="213" spans="2:6" x14ac:dyDescent="0.2">
      <c r="B213" s="25"/>
      <c r="F213" s="25"/>
    </row>
    <row r="214" spans="2:6" x14ac:dyDescent="0.2">
      <c r="B214" s="25"/>
      <c r="F214" s="25"/>
    </row>
    <row r="215" spans="2:6" x14ac:dyDescent="0.2">
      <c r="B215" s="25"/>
      <c r="F215" s="25"/>
    </row>
    <row r="216" spans="2:6" x14ac:dyDescent="0.2">
      <c r="B216" s="25"/>
      <c r="F216" s="25"/>
    </row>
    <row r="217" spans="2:6" x14ac:dyDescent="0.2">
      <c r="B217" s="25"/>
      <c r="F217" s="25"/>
    </row>
    <row r="218" spans="2:6" x14ac:dyDescent="0.2">
      <c r="B218" s="25"/>
      <c r="F218" s="25"/>
    </row>
    <row r="219" spans="2:6" x14ac:dyDescent="0.2">
      <c r="B219" s="25"/>
      <c r="F219" s="25"/>
    </row>
    <row r="220" spans="2:6" x14ac:dyDescent="0.2">
      <c r="B220" s="25"/>
      <c r="F220" s="25"/>
    </row>
    <row r="221" spans="2:6" x14ac:dyDescent="0.2">
      <c r="B221" s="25"/>
      <c r="F221" s="25"/>
    </row>
    <row r="222" spans="2:6" x14ac:dyDescent="0.2">
      <c r="B222" s="25"/>
      <c r="F222" s="25"/>
    </row>
    <row r="223" spans="2:6" x14ac:dyDescent="0.2">
      <c r="B223" s="25"/>
      <c r="F223" s="25"/>
    </row>
    <row r="224" spans="2:6" x14ac:dyDescent="0.2">
      <c r="B224" s="25"/>
      <c r="F224" s="25"/>
    </row>
    <row r="225" spans="2:6" x14ac:dyDescent="0.2">
      <c r="B225" s="25"/>
      <c r="F225" s="25"/>
    </row>
    <row r="226" spans="2:6" x14ac:dyDescent="0.2">
      <c r="B226" s="25"/>
      <c r="F226" s="25"/>
    </row>
    <row r="227" spans="2:6" x14ac:dyDescent="0.2">
      <c r="B227" s="25"/>
      <c r="F227" s="25"/>
    </row>
    <row r="228" spans="2:6" x14ac:dyDescent="0.2">
      <c r="B228" s="25"/>
      <c r="F228" s="25"/>
    </row>
    <row r="229" spans="2:6" x14ac:dyDescent="0.2">
      <c r="B229" s="25"/>
      <c r="F229" s="25"/>
    </row>
    <row r="230" spans="2:6" x14ac:dyDescent="0.2">
      <c r="B230" s="25"/>
      <c r="F230" s="25"/>
    </row>
    <row r="231" spans="2:6" x14ac:dyDescent="0.2">
      <c r="B231" s="25"/>
      <c r="F231" s="25"/>
    </row>
    <row r="232" spans="2:6" x14ac:dyDescent="0.2">
      <c r="B232" s="25"/>
      <c r="F232" s="25"/>
    </row>
    <row r="233" spans="2:6" x14ac:dyDescent="0.2">
      <c r="B233" s="25"/>
      <c r="F233" s="25"/>
    </row>
    <row r="234" spans="2:6" x14ac:dyDescent="0.2">
      <c r="B234" s="25"/>
      <c r="F234" s="25"/>
    </row>
    <row r="235" spans="2:6" x14ac:dyDescent="0.2">
      <c r="B235" s="25"/>
      <c r="F235" s="25"/>
    </row>
    <row r="236" spans="2:6" x14ac:dyDescent="0.2">
      <c r="B236" s="25"/>
      <c r="F236" s="25"/>
    </row>
    <row r="237" spans="2:6" x14ac:dyDescent="0.2">
      <c r="B237" s="25"/>
      <c r="F237" s="25"/>
    </row>
    <row r="238" spans="2:6" x14ac:dyDescent="0.2">
      <c r="B238" s="25"/>
      <c r="F238" s="25"/>
    </row>
    <row r="239" spans="2:6" x14ac:dyDescent="0.2">
      <c r="B239" s="25"/>
      <c r="F239" s="25"/>
    </row>
    <row r="240" spans="2:6" x14ac:dyDescent="0.2">
      <c r="B240" s="25"/>
      <c r="F240" s="25"/>
    </row>
    <row r="241" spans="2:6" x14ac:dyDescent="0.2">
      <c r="B241" s="25"/>
      <c r="F241" s="25"/>
    </row>
    <row r="242" spans="2:6" x14ac:dyDescent="0.2">
      <c r="B242" s="25"/>
      <c r="F242" s="25"/>
    </row>
    <row r="243" spans="2:6" x14ac:dyDescent="0.2">
      <c r="B243" s="25"/>
      <c r="F243" s="25"/>
    </row>
    <row r="244" spans="2:6" x14ac:dyDescent="0.2">
      <c r="B244" s="25"/>
      <c r="F244" s="25"/>
    </row>
    <row r="245" spans="2:6" x14ac:dyDescent="0.2">
      <c r="B245" s="25"/>
      <c r="F245" s="25"/>
    </row>
    <row r="246" spans="2:6" x14ac:dyDescent="0.2">
      <c r="B246" s="25"/>
      <c r="F246" s="25"/>
    </row>
    <row r="247" spans="2:6" x14ac:dyDescent="0.2">
      <c r="B247" s="25"/>
      <c r="F247" s="25"/>
    </row>
    <row r="248" spans="2:6" x14ac:dyDescent="0.2">
      <c r="B248" s="25"/>
      <c r="F248" s="25"/>
    </row>
    <row r="249" spans="2:6" x14ac:dyDescent="0.2">
      <c r="B249" s="25"/>
      <c r="F249" s="25"/>
    </row>
    <row r="250" spans="2:6" x14ac:dyDescent="0.2">
      <c r="B250" s="25"/>
      <c r="F250" s="25"/>
    </row>
    <row r="251" spans="2:6" x14ac:dyDescent="0.2">
      <c r="B251" s="25"/>
      <c r="F251" s="25"/>
    </row>
    <row r="252" spans="2:6" x14ac:dyDescent="0.2">
      <c r="B252" s="25"/>
      <c r="F252" s="25"/>
    </row>
    <row r="253" spans="2:6" x14ac:dyDescent="0.2">
      <c r="B253" s="25"/>
      <c r="F253" s="25"/>
    </row>
    <row r="254" spans="2:6" x14ac:dyDescent="0.2">
      <c r="B254" s="25"/>
      <c r="F254" s="25"/>
    </row>
    <row r="255" spans="2:6" x14ac:dyDescent="0.2">
      <c r="B255" s="25"/>
      <c r="F255" s="25"/>
    </row>
    <row r="256" spans="2:6" x14ac:dyDescent="0.2">
      <c r="B256" s="25"/>
      <c r="F256" s="25"/>
    </row>
    <row r="257" spans="2:6" x14ac:dyDescent="0.2">
      <c r="B257" s="25"/>
      <c r="F257" s="25"/>
    </row>
    <row r="258" spans="2:6" x14ac:dyDescent="0.2">
      <c r="B258" s="25"/>
      <c r="F258" s="25"/>
    </row>
    <row r="259" spans="2:6" x14ac:dyDescent="0.2">
      <c r="B259" s="25"/>
      <c r="F259" s="25"/>
    </row>
    <row r="260" spans="2:6" x14ac:dyDescent="0.2">
      <c r="B260" s="25"/>
      <c r="F260" s="25"/>
    </row>
    <row r="261" spans="2:6" x14ac:dyDescent="0.2">
      <c r="B261" s="25"/>
      <c r="F261" s="25"/>
    </row>
    <row r="262" spans="2:6" x14ac:dyDescent="0.2">
      <c r="B262" s="25"/>
      <c r="F262" s="25"/>
    </row>
    <row r="263" spans="2:6" x14ac:dyDescent="0.2">
      <c r="B263" s="25"/>
      <c r="F263" s="25"/>
    </row>
    <row r="264" spans="2:6" x14ac:dyDescent="0.2">
      <c r="B264" s="25"/>
      <c r="F264" s="25"/>
    </row>
    <row r="265" spans="2:6" x14ac:dyDescent="0.2">
      <c r="B265" s="25"/>
      <c r="F265" s="25"/>
    </row>
    <row r="266" spans="2:6" x14ac:dyDescent="0.2">
      <c r="B266" s="25"/>
      <c r="F266" s="25"/>
    </row>
    <row r="267" spans="2:6" x14ac:dyDescent="0.2">
      <c r="B267" s="25"/>
      <c r="F267" s="25"/>
    </row>
    <row r="268" spans="2:6" x14ac:dyDescent="0.2">
      <c r="B268" s="25"/>
      <c r="F268" s="25"/>
    </row>
    <row r="269" spans="2:6" x14ac:dyDescent="0.2">
      <c r="B269" s="25"/>
      <c r="F269" s="25"/>
    </row>
    <row r="270" spans="2:6" x14ac:dyDescent="0.2">
      <c r="B270" s="25"/>
      <c r="F270" s="25"/>
    </row>
    <row r="271" spans="2:6" x14ac:dyDescent="0.2">
      <c r="B271" s="25"/>
      <c r="F271" s="25"/>
    </row>
    <row r="272" spans="2:6" x14ac:dyDescent="0.2">
      <c r="B272" s="25"/>
      <c r="F272" s="25"/>
    </row>
    <row r="273" spans="2:6" x14ac:dyDescent="0.2">
      <c r="B273" s="25"/>
      <c r="F273" s="25"/>
    </row>
    <row r="274" spans="2:6" x14ac:dyDescent="0.2">
      <c r="B274" s="25"/>
      <c r="F274" s="25"/>
    </row>
    <row r="275" spans="2:6" x14ac:dyDescent="0.2">
      <c r="B275" s="25"/>
      <c r="F275" s="25"/>
    </row>
    <row r="276" spans="2:6" x14ac:dyDescent="0.2">
      <c r="B276" s="25"/>
      <c r="F276" s="25"/>
    </row>
    <row r="277" spans="2:6" x14ac:dyDescent="0.2">
      <c r="B277" s="25"/>
      <c r="F277" s="25"/>
    </row>
    <row r="278" spans="2:6" x14ac:dyDescent="0.2">
      <c r="B278" s="25"/>
      <c r="F278" s="25"/>
    </row>
    <row r="279" spans="2:6" x14ac:dyDescent="0.2">
      <c r="B279" s="25"/>
      <c r="F279" s="25"/>
    </row>
    <row r="280" spans="2:6" x14ac:dyDescent="0.2">
      <c r="B280" s="25"/>
      <c r="F280" s="25"/>
    </row>
    <row r="281" spans="2:6" x14ac:dyDescent="0.2">
      <c r="B281" s="25"/>
      <c r="F281" s="25"/>
    </row>
    <row r="282" spans="2:6" x14ac:dyDescent="0.2">
      <c r="B282" s="25"/>
      <c r="F282" s="25"/>
    </row>
    <row r="283" spans="2:6" x14ac:dyDescent="0.2">
      <c r="B283" s="25"/>
      <c r="F283" s="25"/>
    </row>
    <row r="284" spans="2:6" x14ac:dyDescent="0.2">
      <c r="B284" s="25"/>
      <c r="F284" s="25"/>
    </row>
    <row r="285" spans="2:6" x14ac:dyDescent="0.2">
      <c r="B285" s="25"/>
      <c r="F285" s="25"/>
    </row>
    <row r="286" spans="2:6" x14ac:dyDescent="0.2">
      <c r="B286" s="25"/>
      <c r="F286" s="25"/>
    </row>
    <row r="287" spans="2:6" x14ac:dyDescent="0.2">
      <c r="B287" s="25"/>
      <c r="F287" s="25"/>
    </row>
    <row r="288" spans="2:6" x14ac:dyDescent="0.2">
      <c r="B288" s="25"/>
      <c r="F288" s="25"/>
    </row>
    <row r="289" spans="2:6" x14ac:dyDescent="0.2">
      <c r="B289" s="25"/>
      <c r="F289" s="25"/>
    </row>
    <row r="290" spans="2:6" x14ac:dyDescent="0.2">
      <c r="B290" s="25"/>
      <c r="F290" s="25"/>
    </row>
    <row r="291" spans="2:6" x14ac:dyDescent="0.2">
      <c r="B291" s="25"/>
      <c r="F291" s="25"/>
    </row>
    <row r="292" spans="2:6" x14ac:dyDescent="0.2">
      <c r="B292" s="25"/>
      <c r="F292" s="25"/>
    </row>
    <row r="293" spans="2:6" x14ac:dyDescent="0.2">
      <c r="B293" s="25"/>
      <c r="F293" s="25"/>
    </row>
    <row r="294" spans="2:6" x14ac:dyDescent="0.2">
      <c r="B294" s="25"/>
      <c r="F294" s="25"/>
    </row>
    <row r="295" spans="2:6" x14ac:dyDescent="0.2">
      <c r="B295" s="25"/>
      <c r="F295" s="25"/>
    </row>
    <row r="296" spans="2:6" x14ac:dyDescent="0.2">
      <c r="B296" s="25"/>
      <c r="F296" s="25"/>
    </row>
    <row r="297" spans="2:6" x14ac:dyDescent="0.2">
      <c r="B297" s="25"/>
      <c r="F297" s="25"/>
    </row>
    <row r="298" spans="2:6" x14ac:dyDescent="0.2">
      <c r="B298" s="25"/>
      <c r="F298" s="25"/>
    </row>
    <row r="299" spans="2:6" x14ac:dyDescent="0.2">
      <c r="B299" s="25"/>
      <c r="F299" s="25"/>
    </row>
    <row r="300" spans="2:6" x14ac:dyDescent="0.2">
      <c r="B300" s="25"/>
      <c r="F300" s="25"/>
    </row>
    <row r="301" spans="2:6" x14ac:dyDescent="0.2">
      <c r="B301" s="25"/>
      <c r="F301" s="25"/>
    </row>
    <row r="302" spans="2:6" x14ac:dyDescent="0.2">
      <c r="B302" s="25"/>
      <c r="F302" s="25"/>
    </row>
    <row r="303" spans="2:6" x14ac:dyDescent="0.2">
      <c r="B303" s="25"/>
      <c r="F303" s="25"/>
    </row>
    <row r="304" spans="2:6" x14ac:dyDescent="0.2">
      <c r="B304" s="25"/>
      <c r="F304" s="25"/>
    </row>
    <row r="305" spans="2:6" x14ac:dyDescent="0.2">
      <c r="B305" s="25"/>
      <c r="F305" s="25"/>
    </row>
    <row r="306" spans="2:6" x14ac:dyDescent="0.2">
      <c r="B306" s="25"/>
      <c r="F306" s="25"/>
    </row>
    <row r="307" spans="2:6" x14ac:dyDescent="0.2">
      <c r="B307" s="25"/>
      <c r="F307" s="25"/>
    </row>
    <row r="308" spans="2:6" x14ac:dyDescent="0.2">
      <c r="B308" s="25"/>
      <c r="F308" s="25"/>
    </row>
    <row r="309" spans="2:6" x14ac:dyDescent="0.2">
      <c r="B309" s="25"/>
      <c r="F309" s="25"/>
    </row>
    <row r="310" spans="2:6" x14ac:dyDescent="0.2">
      <c r="B310" s="25"/>
      <c r="F310" s="25"/>
    </row>
    <row r="311" spans="2:6" x14ac:dyDescent="0.2">
      <c r="B311" s="25"/>
      <c r="F311" s="25"/>
    </row>
    <row r="312" spans="2:6" x14ac:dyDescent="0.2">
      <c r="B312" s="25"/>
      <c r="F312" s="25"/>
    </row>
    <row r="313" spans="2:6" x14ac:dyDescent="0.2">
      <c r="B313" s="25"/>
      <c r="F313" s="25"/>
    </row>
    <row r="314" spans="2:6" x14ac:dyDescent="0.2">
      <c r="B314" s="25"/>
      <c r="F314" s="25"/>
    </row>
    <row r="315" spans="2:6" x14ac:dyDescent="0.2">
      <c r="B315" s="25"/>
      <c r="F315" s="25"/>
    </row>
    <row r="316" spans="2:6" x14ac:dyDescent="0.2">
      <c r="B316" s="25"/>
      <c r="F316" s="25"/>
    </row>
    <row r="317" spans="2:6" x14ac:dyDescent="0.2">
      <c r="B317" s="25"/>
      <c r="F317" s="25"/>
    </row>
    <row r="318" spans="2:6" x14ac:dyDescent="0.2">
      <c r="B318" s="25"/>
      <c r="F318" s="25"/>
    </row>
    <row r="319" spans="2:6" x14ac:dyDescent="0.2">
      <c r="B319" s="25"/>
      <c r="F319" s="25"/>
    </row>
    <row r="320" spans="2:6" x14ac:dyDescent="0.2">
      <c r="B320" s="25"/>
      <c r="F320" s="25"/>
    </row>
    <row r="321" spans="2:6" x14ac:dyDescent="0.2">
      <c r="B321" s="25"/>
      <c r="F321" s="25"/>
    </row>
    <row r="322" spans="2:6" x14ac:dyDescent="0.2">
      <c r="B322" s="25"/>
      <c r="F322" s="25"/>
    </row>
    <row r="323" spans="2:6" x14ac:dyDescent="0.2">
      <c r="B323" s="25"/>
      <c r="F323" s="25"/>
    </row>
    <row r="324" spans="2:6" x14ac:dyDescent="0.2">
      <c r="B324" s="25"/>
      <c r="F324" s="25"/>
    </row>
    <row r="325" spans="2:6" x14ac:dyDescent="0.2">
      <c r="B325" s="25"/>
      <c r="F325" s="25"/>
    </row>
    <row r="326" spans="2:6" x14ac:dyDescent="0.2">
      <c r="B326" s="25"/>
      <c r="F326" s="25"/>
    </row>
    <row r="327" spans="2:6" x14ac:dyDescent="0.2">
      <c r="B327" s="25"/>
      <c r="F327" s="25"/>
    </row>
    <row r="328" spans="2:6" x14ac:dyDescent="0.2">
      <c r="B328" s="25"/>
      <c r="F328" s="25"/>
    </row>
    <row r="329" spans="2:6" x14ac:dyDescent="0.2">
      <c r="B329" s="25"/>
      <c r="F329" s="25"/>
    </row>
    <row r="330" spans="2:6" x14ac:dyDescent="0.2">
      <c r="B330" s="25"/>
      <c r="F330" s="25"/>
    </row>
    <row r="331" spans="2:6" x14ac:dyDescent="0.2">
      <c r="B331" s="25"/>
      <c r="F331" s="25"/>
    </row>
    <row r="332" spans="2:6" x14ac:dyDescent="0.2">
      <c r="B332" s="25"/>
      <c r="F332" s="25"/>
    </row>
    <row r="333" spans="2:6" x14ac:dyDescent="0.2">
      <c r="B333" s="25"/>
      <c r="F333" s="25"/>
    </row>
    <row r="334" spans="2:6" x14ac:dyDescent="0.2">
      <c r="B334" s="25"/>
      <c r="F334" s="25"/>
    </row>
    <row r="335" spans="2:6" x14ac:dyDescent="0.2">
      <c r="B335" s="25"/>
      <c r="F335" s="25"/>
    </row>
    <row r="336" spans="2:6" x14ac:dyDescent="0.2">
      <c r="B336" s="25"/>
      <c r="F336" s="25"/>
    </row>
    <row r="337" spans="2:6" x14ac:dyDescent="0.2">
      <c r="B337" s="25"/>
      <c r="F337" s="25"/>
    </row>
    <row r="338" spans="2:6" x14ac:dyDescent="0.2">
      <c r="B338" s="25"/>
      <c r="F338" s="25"/>
    </row>
    <row r="339" spans="2:6" x14ac:dyDescent="0.2">
      <c r="B339" s="25"/>
      <c r="F339" s="25"/>
    </row>
    <row r="340" spans="2:6" x14ac:dyDescent="0.2">
      <c r="B340" s="25"/>
      <c r="F340" s="25"/>
    </row>
    <row r="341" spans="2:6" x14ac:dyDescent="0.2">
      <c r="B341" s="25"/>
      <c r="F341" s="25"/>
    </row>
    <row r="342" spans="2:6" x14ac:dyDescent="0.2">
      <c r="B342" s="25"/>
      <c r="F342" s="25"/>
    </row>
    <row r="343" spans="2:6" x14ac:dyDescent="0.2">
      <c r="B343" s="25"/>
      <c r="F343" s="25"/>
    </row>
    <row r="344" spans="2:6" x14ac:dyDescent="0.2">
      <c r="B344" s="25"/>
      <c r="F344" s="25"/>
    </row>
    <row r="345" spans="2:6" x14ac:dyDescent="0.2">
      <c r="B345" s="25"/>
      <c r="F345" s="25"/>
    </row>
    <row r="346" spans="2:6" x14ac:dyDescent="0.2">
      <c r="B346" s="25"/>
      <c r="F346" s="25"/>
    </row>
    <row r="347" spans="2:6" x14ac:dyDescent="0.2">
      <c r="B347" s="25"/>
      <c r="F347" s="25"/>
    </row>
    <row r="348" spans="2:6" x14ac:dyDescent="0.2">
      <c r="B348" s="25"/>
      <c r="F348" s="25"/>
    </row>
    <row r="349" spans="2:6" x14ac:dyDescent="0.2">
      <c r="B349" s="25"/>
      <c r="F349" s="25"/>
    </row>
    <row r="350" spans="2:6" x14ac:dyDescent="0.2">
      <c r="B350" s="25"/>
      <c r="F350" s="25"/>
    </row>
    <row r="351" spans="2:6" x14ac:dyDescent="0.2">
      <c r="B351" s="25"/>
      <c r="F351" s="25"/>
    </row>
    <row r="352" spans="2:6" x14ac:dyDescent="0.2">
      <c r="B352" s="25"/>
      <c r="F352" s="25"/>
    </row>
    <row r="353" spans="2:6" x14ac:dyDescent="0.2">
      <c r="B353" s="25"/>
      <c r="F353" s="25"/>
    </row>
    <row r="354" spans="2:6" x14ac:dyDescent="0.2">
      <c r="B354" s="25"/>
      <c r="F354" s="25"/>
    </row>
    <row r="355" spans="2:6" x14ac:dyDescent="0.2">
      <c r="B355" s="25"/>
      <c r="F355" s="25"/>
    </row>
    <row r="356" spans="2:6" x14ac:dyDescent="0.2">
      <c r="B356" s="25"/>
      <c r="F356" s="25"/>
    </row>
    <row r="357" spans="2:6" x14ac:dyDescent="0.2">
      <c r="B357" s="25"/>
      <c r="F357" s="25"/>
    </row>
    <row r="358" spans="2:6" x14ac:dyDescent="0.2">
      <c r="B358" s="25"/>
      <c r="F358" s="25"/>
    </row>
    <row r="359" spans="2:6" x14ac:dyDescent="0.2">
      <c r="B359" s="25"/>
      <c r="F359" s="25"/>
    </row>
    <row r="360" spans="2:6" x14ac:dyDescent="0.2">
      <c r="B360" s="25"/>
      <c r="F360" s="25"/>
    </row>
    <row r="361" spans="2:6" x14ac:dyDescent="0.2">
      <c r="B361" s="25"/>
      <c r="F361" s="25"/>
    </row>
    <row r="362" spans="2:6" x14ac:dyDescent="0.2">
      <c r="B362" s="25"/>
      <c r="F362" s="25"/>
    </row>
    <row r="363" spans="2:6" x14ac:dyDescent="0.2">
      <c r="B363" s="25"/>
      <c r="F363" s="25"/>
    </row>
    <row r="364" spans="2:6" x14ac:dyDescent="0.2">
      <c r="B364" s="25"/>
      <c r="F364" s="25"/>
    </row>
    <row r="365" spans="2:6" x14ac:dyDescent="0.2">
      <c r="B365" s="25"/>
      <c r="F365" s="25"/>
    </row>
    <row r="366" spans="2:6" x14ac:dyDescent="0.2">
      <c r="B366" s="25"/>
      <c r="F366" s="25"/>
    </row>
    <row r="367" spans="2:6" x14ac:dyDescent="0.2">
      <c r="B367" s="25"/>
      <c r="F367" s="25"/>
    </row>
    <row r="368" spans="2:6" x14ac:dyDescent="0.2">
      <c r="B368" s="25"/>
      <c r="F368" s="25"/>
    </row>
    <row r="369" spans="2:6" x14ac:dyDescent="0.2">
      <c r="B369" s="25"/>
      <c r="F369" s="25"/>
    </row>
    <row r="370" spans="2:6" x14ac:dyDescent="0.2">
      <c r="B370" s="25"/>
      <c r="F370" s="25"/>
    </row>
    <row r="371" spans="2:6" x14ac:dyDescent="0.2">
      <c r="B371" s="25"/>
      <c r="F371" s="25"/>
    </row>
    <row r="372" spans="2:6" x14ac:dyDescent="0.2">
      <c r="B372" s="25"/>
      <c r="F372" s="25"/>
    </row>
    <row r="373" spans="2:6" x14ac:dyDescent="0.2">
      <c r="B373" s="25"/>
      <c r="F373" s="25"/>
    </row>
    <row r="374" spans="2:6" x14ac:dyDescent="0.2">
      <c r="B374" s="25"/>
      <c r="F374" s="25"/>
    </row>
    <row r="375" spans="2:6" x14ac:dyDescent="0.2">
      <c r="B375" s="25"/>
      <c r="F375" s="25"/>
    </row>
    <row r="376" spans="2:6" x14ac:dyDescent="0.2">
      <c r="B376" s="25"/>
      <c r="F376" s="25"/>
    </row>
    <row r="377" spans="2:6" x14ac:dyDescent="0.2">
      <c r="B377" s="25"/>
      <c r="F377" s="25"/>
    </row>
    <row r="378" spans="2:6" x14ac:dyDescent="0.2">
      <c r="B378" s="25"/>
      <c r="F378" s="25"/>
    </row>
    <row r="379" spans="2:6" x14ac:dyDescent="0.2">
      <c r="B379" s="25"/>
      <c r="F379" s="25"/>
    </row>
    <row r="380" spans="2:6" x14ac:dyDescent="0.2">
      <c r="B380" s="25"/>
      <c r="F380" s="25"/>
    </row>
    <row r="381" spans="2:6" x14ac:dyDescent="0.2">
      <c r="B381" s="25"/>
      <c r="F381" s="25"/>
    </row>
    <row r="382" spans="2:6" x14ac:dyDescent="0.2">
      <c r="B382" s="25"/>
      <c r="F382" s="25"/>
    </row>
    <row r="383" spans="2:6" x14ac:dyDescent="0.2">
      <c r="B383" s="25"/>
      <c r="F383" s="25"/>
    </row>
    <row r="384" spans="2:6" x14ac:dyDescent="0.2">
      <c r="B384" s="25"/>
      <c r="F384" s="25"/>
    </row>
    <row r="385" spans="2:6" x14ac:dyDescent="0.2">
      <c r="B385" s="25"/>
      <c r="F385" s="25"/>
    </row>
    <row r="386" spans="2:6" x14ac:dyDescent="0.2">
      <c r="B386" s="25"/>
      <c r="F386" s="25"/>
    </row>
    <row r="387" spans="2:6" x14ac:dyDescent="0.2">
      <c r="B387" s="25"/>
      <c r="F387" s="25"/>
    </row>
    <row r="388" spans="2:6" x14ac:dyDescent="0.2">
      <c r="B388" s="25"/>
      <c r="F388" s="25"/>
    </row>
    <row r="389" spans="2:6" x14ac:dyDescent="0.2">
      <c r="B389" s="25"/>
      <c r="F389" s="25"/>
    </row>
    <row r="390" spans="2:6" x14ac:dyDescent="0.2">
      <c r="B390" s="25"/>
      <c r="F390" s="25"/>
    </row>
    <row r="391" spans="2:6" x14ac:dyDescent="0.2">
      <c r="B391" s="25"/>
      <c r="F391" s="25"/>
    </row>
    <row r="392" spans="2:6" x14ac:dyDescent="0.2">
      <c r="B392" s="25"/>
      <c r="F392" s="25"/>
    </row>
    <row r="393" spans="2:6" x14ac:dyDescent="0.2">
      <c r="B393" s="25"/>
      <c r="F393" s="25"/>
    </row>
    <row r="394" spans="2:6" x14ac:dyDescent="0.2">
      <c r="B394" s="25"/>
      <c r="F394" s="25"/>
    </row>
    <row r="395" spans="2:6" x14ac:dyDescent="0.2">
      <c r="B395" s="25"/>
      <c r="F395" s="25"/>
    </row>
    <row r="396" spans="2:6" x14ac:dyDescent="0.2">
      <c r="B396" s="25"/>
      <c r="F396" s="25"/>
    </row>
    <row r="397" spans="2:6" x14ac:dyDescent="0.2">
      <c r="B397" s="25"/>
      <c r="F397" s="25"/>
    </row>
    <row r="398" spans="2:6" x14ac:dyDescent="0.2">
      <c r="B398" s="25"/>
      <c r="F398" s="25"/>
    </row>
    <row r="399" spans="2:6" x14ac:dyDescent="0.2">
      <c r="B399" s="25"/>
      <c r="F399" s="25"/>
    </row>
    <row r="400" spans="2:6" x14ac:dyDescent="0.2">
      <c r="B400" s="25"/>
      <c r="F400" s="25"/>
    </row>
    <row r="401" spans="2:6" x14ac:dyDescent="0.2">
      <c r="B401" s="25"/>
      <c r="F401" s="25"/>
    </row>
    <row r="402" spans="2:6" x14ac:dyDescent="0.2">
      <c r="B402" s="25"/>
      <c r="F402" s="25"/>
    </row>
    <row r="403" spans="2:6" x14ac:dyDescent="0.2">
      <c r="B403" s="25"/>
      <c r="F403" s="25"/>
    </row>
    <row r="404" spans="2:6" x14ac:dyDescent="0.2">
      <c r="B404" s="25"/>
      <c r="F404" s="25"/>
    </row>
    <row r="405" spans="2:6" x14ac:dyDescent="0.2">
      <c r="B405" s="25"/>
      <c r="F405" s="25"/>
    </row>
    <row r="406" spans="2:6" x14ac:dyDescent="0.2">
      <c r="B406" s="25"/>
      <c r="F406" s="25"/>
    </row>
    <row r="407" spans="2:6" x14ac:dyDescent="0.2">
      <c r="B407" s="25"/>
      <c r="F407" s="25"/>
    </row>
    <row r="408" spans="2:6" x14ac:dyDescent="0.2">
      <c r="B408" s="25"/>
      <c r="F408" s="25"/>
    </row>
    <row r="409" spans="2:6" x14ac:dyDescent="0.2">
      <c r="B409" s="25"/>
      <c r="F409" s="25"/>
    </row>
    <row r="410" spans="2:6" x14ac:dyDescent="0.2">
      <c r="B410" s="25"/>
      <c r="F410" s="25"/>
    </row>
    <row r="411" spans="2:6" x14ac:dyDescent="0.2">
      <c r="B411" s="25"/>
      <c r="F411" s="25"/>
    </row>
    <row r="412" spans="2:6" x14ac:dyDescent="0.2">
      <c r="B412" s="25"/>
      <c r="F412" s="25"/>
    </row>
    <row r="413" spans="2:6" x14ac:dyDescent="0.2">
      <c r="B413" s="25"/>
      <c r="F413" s="25"/>
    </row>
    <row r="414" spans="2:6" x14ac:dyDescent="0.2">
      <c r="B414" s="25"/>
      <c r="F414" s="25"/>
    </row>
    <row r="415" spans="2:6" x14ac:dyDescent="0.2">
      <c r="B415" s="25"/>
      <c r="F415" s="25"/>
    </row>
    <row r="416" spans="2:6" x14ac:dyDescent="0.2">
      <c r="B416" s="25"/>
      <c r="F416" s="25"/>
    </row>
    <row r="417" spans="2:6" x14ac:dyDescent="0.2">
      <c r="B417" s="25"/>
      <c r="F417" s="25"/>
    </row>
    <row r="418" spans="2:6" x14ac:dyDescent="0.2">
      <c r="B418" s="25"/>
      <c r="F418" s="25"/>
    </row>
    <row r="419" spans="2:6" x14ac:dyDescent="0.2">
      <c r="B419" s="25"/>
      <c r="F419" s="25"/>
    </row>
    <row r="420" spans="2:6" x14ac:dyDescent="0.2">
      <c r="B420" s="25"/>
      <c r="F420" s="25"/>
    </row>
    <row r="421" spans="2:6" x14ac:dyDescent="0.2">
      <c r="B421" s="25"/>
      <c r="F421" s="25"/>
    </row>
    <row r="422" spans="2:6" x14ac:dyDescent="0.2">
      <c r="B422" s="25"/>
      <c r="F422" s="25"/>
    </row>
    <row r="423" spans="2:6" x14ac:dyDescent="0.2">
      <c r="B423" s="25"/>
      <c r="F423" s="25"/>
    </row>
    <row r="424" spans="2:6" x14ac:dyDescent="0.2">
      <c r="B424" s="25"/>
      <c r="F424" s="25"/>
    </row>
    <row r="425" spans="2:6" x14ac:dyDescent="0.2">
      <c r="B425" s="25"/>
      <c r="F425" s="25"/>
    </row>
    <row r="426" spans="2:6" x14ac:dyDescent="0.2">
      <c r="B426" s="25"/>
      <c r="F426" s="25"/>
    </row>
    <row r="427" spans="2:6" x14ac:dyDescent="0.2">
      <c r="B427" s="25"/>
      <c r="F427" s="25"/>
    </row>
    <row r="428" spans="2:6" x14ac:dyDescent="0.2">
      <c r="B428" s="25"/>
      <c r="F428" s="25"/>
    </row>
    <row r="429" spans="2:6" x14ac:dyDescent="0.2">
      <c r="B429" s="25"/>
      <c r="F429" s="25"/>
    </row>
    <row r="430" spans="2:6" x14ac:dyDescent="0.2">
      <c r="B430" s="25"/>
      <c r="F430" s="25"/>
    </row>
    <row r="431" spans="2:6" x14ac:dyDescent="0.2">
      <c r="B431" s="25"/>
      <c r="F431" s="25"/>
    </row>
    <row r="432" spans="2:6" x14ac:dyDescent="0.2">
      <c r="B432" s="25"/>
      <c r="F432" s="25"/>
    </row>
    <row r="433" spans="2:6" x14ac:dyDescent="0.2">
      <c r="B433" s="25"/>
      <c r="F433" s="25"/>
    </row>
    <row r="434" spans="2:6" x14ac:dyDescent="0.2">
      <c r="B434" s="25"/>
      <c r="F434" s="25"/>
    </row>
    <row r="435" spans="2:6" x14ac:dyDescent="0.2">
      <c r="B435" s="25"/>
      <c r="F435" s="25"/>
    </row>
    <row r="436" spans="2:6" x14ac:dyDescent="0.2">
      <c r="B436" s="25"/>
      <c r="F436" s="25"/>
    </row>
    <row r="437" spans="2:6" x14ac:dyDescent="0.2">
      <c r="B437" s="25"/>
      <c r="F437" s="25"/>
    </row>
    <row r="438" spans="2:6" x14ac:dyDescent="0.2">
      <c r="B438" s="25"/>
      <c r="F438" s="25"/>
    </row>
    <row r="439" spans="2:6" x14ac:dyDescent="0.2">
      <c r="B439" s="25"/>
      <c r="F439" s="25"/>
    </row>
    <row r="440" spans="2:6" x14ac:dyDescent="0.2">
      <c r="B440" s="25"/>
      <c r="F440" s="25"/>
    </row>
    <row r="441" spans="2:6" x14ac:dyDescent="0.2">
      <c r="B441" s="25"/>
      <c r="F441" s="25"/>
    </row>
    <row r="442" spans="2:6" x14ac:dyDescent="0.2">
      <c r="B442" s="25"/>
      <c r="F442" s="25"/>
    </row>
    <row r="443" spans="2:6" x14ac:dyDescent="0.2">
      <c r="B443" s="25"/>
      <c r="F443" s="25"/>
    </row>
    <row r="444" spans="2:6" x14ac:dyDescent="0.2">
      <c r="B444" s="25"/>
      <c r="F444" s="25"/>
    </row>
    <row r="445" spans="2:6" x14ac:dyDescent="0.2">
      <c r="B445" s="25"/>
      <c r="F445" s="25"/>
    </row>
    <row r="446" spans="2:6" x14ac:dyDescent="0.2">
      <c r="B446" s="25"/>
      <c r="F446" s="25"/>
    </row>
    <row r="447" spans="2:6" x14ac:dyDescent="0.2">
      <c r="B447" s="25"/>
      <c r="F447" s="25"/>
    </row>
    <row r="448" spans="2:6" x14ac:dyDescent="0.2">
      <c r="B448" s="25"/>
      <c r="F448" s="25"/>
    </row>
    <row r="449" spans="2:6" x14ac:dyDescent="0.2">
      <c r="B449" s="25"/>
      <c r="F449" s="25"/>
    </row>
    <row r="450" spans="2:6" x14ac:dyDescent="0.2">
      <c r="B450" s="25"/>
      <c r="F450" s="25"/>
    </row>
    <row r="451" spans="2:6" x14ac:dyDescent="0.2">
      <c r="B451" s="25"/>
      <c r="F451" s="25"/>
    </row>
    <row r="452" spans="2:6" x14ac:dyDescent="0.2">
      <c r="B452" s="25"/>
      <c r="F452" s="25"/>
    </row>
    <row r="453" spans="2:6" x14ac:dyDescent="0.2">
      <c r="B453" s="25"/>
      <c r="F453" s="25"/>
    </row>
    <row r="454" spans="2:6" x14ac:dyDescent="0.2">
      <c r="B454" s="25"/>
      <c r="F454" s="25"/>
    </row>
    <row r="455" spans="2:6" x14ac:dyDescent="0.2">
      <c r="B455" s="25"/>
      <c r="F455" s="25"/>
    </row>
    <row r="456" spans="2:6" x14ac:dyDescent="0.2">
      <c r="B456" s="25"/>
      <c r="F456" s="25"/>
    </row>
    <row r="457" spans="2:6" x14ac:dyDescent="0.2">
      <c r="B457" s="25"/>
      <c r="F457" s="25"/>
    </row>
    <row r="458" spans="2:6" x14ac:dyDescent="0.2">
      <c r="B458" s="25"/>
      <c r="F458" s="25"/>
    </row>
    <row r="459" spans="2:6" x14ac:dyDescent="0.2">
      <c r="B459" s="25"/>
      <c r="F459" s="25"/>
    </row>
    <row r="460" spans="2:6" x14ac:dyDescent="0.2">
      <c r="B460" s="25"/>
      <c r="F460" s="25"/>
    </row>
    <row r="461" spans="2:6" x14ac:dyDescent="0.2">
      <c r="B461" s="25"/>
      <c r="F461" s="25"/>
    </row>
    <row r="462" spans="2:6" x14ac:dyDescent="0.2">
      <c r="B462" s="25"/>
      <c r="F462" s="25"/>
    </row>
    <row r="463" spans="2:6" x14ac:dyDescent="0.2">
      <c r="B463" s="25"/>
      <c r="F463" s="25"/>
    </row>
    <row r="464" spans="2:6" x14ac:dyDescent="0.2">
      <c r="B464" s="25"/>
      <c r="F464" s="25"/>
    </row>
    <row r="465" spans="2:6" x14ac:dyDescent="0.2">
      <c r="B465" s="25"/>
      <c r="F465" s="25"/>
    </row>
    <row r="466" spans="2:6" x14ac:dyDescent="0.2">
      <c r="B466" s="25"/>
      <c r="F466" s="25"/>
    </row>
    <row r="467" spans="2:6" x14ac:dyDescent="0.2">
      <c r="B467" s="25"/>
      <c r="F467" s="25"/>
    </row>
    <row r="468" spans="2:6" x14ac:dyDescent="0.2">
      <c r="B468" s="25"/>
      <c r="F468" s="25"/>
    </row>
    <row r="469" spans="2:6" x14ac:dyDescent="0.2">
      <c r="B469" s="25"/>
      <c r="F469" s="25"/>
    </row>
    <row r="470" spans="2:6" x14ac:dyDescent="0.2">
      <c r="B470" s="25"/>
      <c r="F470" s="25"/>
    </row>
    <row r="471" spans="2:6" x14ac:dyDescent="0.2">
      <c r="B471" s="25"/>
      <c r="F471" s="25"/>
    </row>
    <row r="472" spans="2:6" x14ac:dyDescent="0.2">
      <c r="B472" s="25"/>
      <c r="F472" s="25"/>
    </row>
    <row r="473" spans="2:6" x14ac:dyDescent="0.2">
      <c r="B473" s="25"/>
      <c r="F473" s="25"/>
    </row>
    <row r="474" spans="2:6" x14ac:dyDescent="0.2">
      <c r="B474" s="25"/>
      <c r="F474" s="25"/>
    </row>
    <row r="475" spans="2:6" x14ac:dyDescent="0.2">
      <c r="B475" s="25"/>
      <c r="F475" s="25"/>
    </row>
    <row r="476" spans="2:6" x14ac:dyDescent="0.2">
      <c r="B476" s="25"/>
      <c r="F476" s="25"/>
    </row>
    <row r="477" spans="2:6" x14ac:dyDescent="0.2">
      <c r="B477" s="25"/>
      <c r="F477" s="25"/>
    </row>
    <row r="478" spans="2:6" x14ac:dyDescent="0.2">
      <c r="B478" s="25"/>
      <c r="F478" s="25"/>
    </row>
    <row r="479" spans="2:6" x14ac:dyDescent="0.2">
      <c r="B479" s="25"/>
      <c r="F479" s="25"/>
    </row>
    <row r="480" spans="2:6" x14ac:dyDescent="0.2">
      <c r="B480" s="25"/>
      <c r="F480" s="25"/>
    </row>
    <row r="481" spans="2:6" x14ac:dyDescent="0.2">
      <c r="B481" s="25"/>
      <c r="F481" s="25"/>
    </row>
    <row r="482" spans="2:6" x14ac:dyDescent="0.2">
      <c r="B482" s="25"/>
      <c r="F482" s="25"/>
    </row>
    <row r="483" spans="2:6" x14ac:dyDescent="0.2">
      <c r="B483" s="25"/>
      <c r="F483" s="25"/>
    </row>
    <row r="484" spans="2:6" x14ac:dyDescent="0.2">
      <c r="B484" s="25"/>
      <c r="F484" s="25"/>
    </row>
    <row r="485" spans="2:6" x14ac:dyDescent="0.2">
      <c r="B485" s="25"/>
      <c r="F485" s="25"/>
    </row>
    <row r="486" spans="2:6" x14ac:dyDescent="0.2">
      <c r="B486" s="25"/>
      <c r="F486" s="25"/>
    </row>
    <row r="487" spans="2:6" x14ac:dyDescent="0.2">
      <c r="B487" s="25"/>
      <c r="F487" s="25"/>
    </row>
    <row r="488" spans="2:6" x14ac:dyDescent="0.2">
      <c r="B488" s="25"/>
      <c r="F488" s="25"/>
    </row>
    <row r="489" spans="2:6" x14ac:dyDescent="0.2">
      <c r="B489" s="25"/>
      <c r="F489" s="25"/>
    </row>
    <row r="490" spans="2:6" x14ac:dyDescent="0.2">
      <c r="B490" s="25"/>
      <c r="F490" s="25"/>
    </row>
    <row r="491" spans="2:6" x14ac:dyDescent="0.2">
      <c r="B491" s="25"/>
      <c r="F491" s="25"/>
    </row>
    <row r="492" spans="2:6" x14ac:dyDescent="0.2">
      <c r="B492" s="25"/>
      <c r="F492" s="25"/>
    </row>
    <row r="493" spans="2:6" x14ac:dyDescent="0.2">
      <c r="B493" s="25"/>
      <c r="F493" s="25"/>
    </row>
    <row r="494" spans="2:6" x14ac:dyDescent="0.2">
      <c r="B494" s="25"/>
      <c r="F494" s="25"/>
    </row>
    <row r="495" spans="2:6" x14ac:dyDescent="0.2">
      <c r="B495" s="25"/>
      <c r="F495" s="25"/>
    </row>
    <row r="496" spans="2:6" x14ac:dyDescent="0.2">
      <c r="B496" s="25"/>
      <c r="F496" s="25"/>
    </row>
    <row r="497" spans="2:6" x14ac:dyDescent="0.2">
      <c r="B497" s="25"/>
      <c r="F497" s="25"/>
    </row>
    <row r="498" spans="2:6" x14ac:dyDescent="0.2">
      <c r="B498" s="25"/>
      <c r="F498" s="25"/>
    </row>
    <row r="499" spans="2:6" x14ac:dyDescent="0.2">
      <c r="B499" s="25"/>
      <c r="F499" s="25"/>
    </row>
    <row r="500" spans="2:6" x14ac:dyDescent="0.2">
      <c r="B500" s="25"/>
      <c r="F500" s="25"/>
    </row>
    <row r="501" spans="2:6" x14ac:dyDescent="0.2">
      <c r="B501" s="25"/>
      <c r="F501" s="25"/>
    </row>
    <row r="502" spans="2:6" x14ac:dyDescent="0.2">
      <c r="B502" s="25"/>
      <c r="F502" s="25"/>
    </row>
    <row r="503" spans="2:6" x14ac:dyDescent="0.2">
      <c r="B503" s="25"/>
      <c r="F503" s="25"/>
    </row>
    <row r="504" spans="2:6" x14ac:dyDescent="0.2">
      <c r="B504" s="25"/>
      <c r="F504" s="25"/>
    </row>
    <row r="505" spans="2:6" x14ac:dyDescent="0.2">
      <c r="B505" s="25"/>
      <c r="F505" s="25"/>
    </row>
    <row r="506" spans="2:6" x14ac:dyDescent="0.2">
      <c r="B506" s="25"/>
      <c r="F506" s="25"/>
    </row>
    <row r="507" spans="2:6" x14ac:dyDescent="0.2">
      <c r="B507" s="25"/>
      <c r="F507" s="25"/>
    </row>
    <row r="508" spans="2:6" x14ac:dyDescent="0.2">
      <c r="B508" s="25"/>
      <c r="F508" s="25"/>
    </row>
    <row r="509" spans="2:6" x14ac:dyDescent="0.2">
      <c r="B509" s="25"/>
      <c r="F509" s="25"/>
    </row>
    <row r="510" spans="2:6" x14ac:dyDescent="0.2">
      <c r="B510" s="25"/>
      <c r="F510" s="25"/>
    </row>
    <row r="511" spans="2:6" x14ac:dyDescent="0.2">
      <c r="B511" s="25"/>
      <c r="F511" s="25"/>
    </row>
    <row r="512" spans="2:6" x14ac:dyDescent="0.2">
      <c r="B512" s="25"/>
      <c r="F512" s="25"/>
    </row>
    <row r="513" spans="2:6" x14ac:dyDescent="0.2">
      <c r="B513" s="25"/>
      <c r="F513" s="25"/>
    </row>
    <row r="514" spans="2:6" x14ac:dyDescent="0.2">
      <c r="B514" s="25"/>
      <c r="F514" s="25"/>
    </row>
    <row r="515" spans="2:6" x14ac:dyDescent="0.2">
      <c r="B515" s="25"/>
      <c r="F515" s="25"/>
    </row>
    <row r="516" spans="2:6" x14ac:dyDescent="0.2">
      <c r="B516" s="25"/>
      <c r="F516" s="25"/>
    </row>
    <row r="517" spans="2:6" x14ac:dyDescent="0.2">
      <c r="B517" s="25"/>
      <c r="F517" s="25"/>
    </row>
    <row r="518" spans="2:6" x14ac:dyDescent="0.2">
      <c r="B518" s="25"/>
      <c r="F518" s="25"/>
    </row>
    <row r="519" spans="2:6" x14ac:dyDescent="0.2">
      <c r="B519" s="25"/>
      <c r="F519" s="25"/>
    </row>
    <row r="520" spans="2:6" x14ac:dyDescent="0.2">
      <c r="B520" s="25"/>
      <c r="F520" s="25"/>
    </row>
    <row r="521" spans="2:6" x14ac:dyDescent="0.2">
      <c r="B521" s="25"/>
      <c r="F521" s="25"/>
    </row>
    <row r="522" spans="2:6" x14ac:dyDescent="0.2">
      <c r="B522" s="25"/>
      <c r="F522" s="25"/>
    </row>
    <row r="523" spans="2:6" x14ac:dyDescent="0.2">
      <c r="B523" s="25"/>
      <c r="F523" s="25"/>
    </row>
    <row r="524" spans="2:6" x14ac:dyDescent="0.2">
      <c r="B524" s="25"/>
      <c r="F524" s="25"/>
    </row>
    <row r="525" spans="2:6" x14ac:dyDescent="0.2">
      <c r="B525" s="25"/>
      <c r="F525" s="25"/>
    </row>
    <row r="526" spans="2:6" x14ac:dyDescent="0.2">
      <c r="B526" s="25"/>
      <c r="F526" s="25"/>
    </row>
    <row r="527" spans="2:6" x14ac:dyDescent="0.2">
      <c r="B527" s="25"/>
      <c r="F527" s="25"/>
    </row>
    <row r="528" spans="2:6" x14ac:dyDescent="0.2">
      <c r="B528" s="25"/>
      <c r="F528" s="25"/>
    </row>
    <row r="529" spans="2:6" x14ac:dyDescent="0.2">
      <c r="B529" s="25"/>
      <c r="F529" s="25"/>
    </row>
    <row r="530" spans="2:6" x14ac:dyDescent="0.2">
      <c r="B530" s="25"/>
      <c r="F530" s="25"/>
    </row>
    <row r="531" spans="2:6" x14ac:dyDescent="0.2">
      <c r="B531" s="25"/>
      <c r="F531" s="25"/>
    </row>
    <row r="532" spans="2:6" x14ac:dyDescent="0.2">
      <c r="B532" s="25"/>
      <c r="F532" s="25"/>
    </row>
    <row r="533" spans="2:6" x14ac:dyDescent="0.2">
      <c r="B533" s="25"/>
      <c r="F533" s="25"/>
    </row>
    <row r="534" spans="2:6" x14ac:dyDescent="0.2">
      <c r="B534" s="25"/>
      <c r="F534" s="25"/>
    </row>
    <row r="535" spans="2:6" x14ac:dyDescent="0.2">
      <c r="B535" s="25"/>
      <c r="F535" s="25"/>
    </row>
    <row r="536" spans="2:6" x14ac:dyDescent="0.2">
      <c r="B536" s="25"/>
      <c r="F536" s="25"/>
    </row>
    <row r="537" spans="2:6" x14ac:dyDescent="0.2">
      <c r="B537" s="25"/>
      <c r="F537" s="25"/>
    </row>
    <row r="538" spans="2:6" x14ac:dyDescent="0.2">
      <c r="B538" s="25"/>
      <c r="F538" s="25"/>
    </row>
    <row r="539" spans="2:6" x14ac:dyDescent="0.2">
      <c r="B539" s="25"/>
      <c r="F539" s="25"/>
    </row>
    <row r="540" spans="2:6" x14ac:dyDescent="0.2">
      <c r="B540" s="25"/>
      <c r="F540" s="25"/>
    </row>
    <row r="541" spans="2:6" x14ac:dyDescent="0.2">
      <c r="B541" s="25"/>
      <c r="F541" s="25"/>
    </row>
    <row r="542" spans="2:6" x14ac:dyDescent="0.2">
      <c r="B542" s="25"/>
      <c r="F542" s="25"/>
    </row>
    <row r="543" spans="2:6" x14ac:dyDescent="0.2">
      <c r="B543" s="25"/>
      <c r="F543" s="25"/>
    </row>
    <row r="544" spans="2:6" x14ac:dyDescent="0.2">
      <c r="B544" s="25"/>
      <c r="F544" s="25"/>
    </row>
    <row r="545" spans="2:6" x14ac:dyDescent="0.2">
      <c r="B545" s="25"/>
      <c r="F545" s="25"/>
    </row>
    <row r="546" spans="2:6" x14ac:dyDescent="0.2">
      <c r="B546" s="25"/>
      <c r="F546" s="25"/>
    </row>
    <row r="547" spans="2:6" x14ac:dyDescent="0.2">
      <c r="B547" s="25"/>
      <c r="F547" s="25"/>
    </row>
    <row r="548" spans="2:6" x14ac:dyDescent="0.2">
      <c r="B548" s="25"/>
      <c r="F548" s="25"/>
    </row>
    <row r="549" spans="2:6" x14ac:dyDescent="0.2">
      <c r="B549" s="25"/>
      <c r="F549" s="25"/>
    </row>
    <row r="550" spans="2:6" x14ac:dyDescent="0.2">
      <c r="B550" s="25"/>
      <c r="F550" s="25"/>
    </row>
    <row r="551" spans="2:6" x14ac:dyDescent="0.2">
      <c r="B551" s="25"/>
      <c r="F551" s="25"/>
    </row>
    <row r="552" spans="2:6" x14ac:dyDescent="0.2">
      <c r="B552" s="25"/>
      <c r="F552" s="25"/>
    </row>
    <row r="553" spans="2:6" x14ac:dyDescent="0.2">
      <c r="B553" s="25"/>
      <c r="F553" s="25"/>
    </row>
    <row r="554" spans="2:6" x14ac:dyDescent="0.2">
      <c r="B554" s="25"/>
      <c r="F554" s="25"/>
    </row>
    <row r="555" spans="2:6" x14ac:dyDescent="0.2">
      <c r="B555" s="25"/>
      <c r="F555" s="25"/>
    </row>
    <row r="556" spans="2:6" x14ac:dyDescent="0.2">
      <c r="B556" s="25"/>
      <c r="F556" s="25"/>
    </row>
    <row r="557" spans="2:6" x14ac:dyDescent="0.2">
      <c r="B557" s="25"/>
      <c r="F557" s="25"/>
    </row>
    <row r="558" spans="2:6" x14ac:dyDescent="0.2">
      <c r="B558" s="25"/>
      <c r="F558" s="25"/>
    </row>
    <row r="559" spans="2:6" x14ac:dyDescent="0.2">
      <c r="B559" s="25"/>
      <c r="F559" s="25"/>
    </row>
    <row r="560" spans="2:6" x14ac:dyDescent="0.2">
      <c r="B560" s="25"/>
      <c r="F560" s="25"/>
    </row>
    <row r="561" spans="2:6" x14ac:dyDescent="0.2">
      <c r="B561" s="25"/>
      <c r="F561" s="25"/>
    </row>
    <row r="562" spans="2:6" x14ac:dyDescent="0.2">
      <c r="B562" s="25"/>
      <c r="F562" s="25"/>
    </row>
    <row r="563" spans="2:6" x14ac:dyDescent="0.2">
      <c r="B563" s="25"/>
      <c r="F563" s="25"/>
    </row>
    <row r="564" spans="2:6" x14ac:dyDescent="0.2">
      <c r="B564" s="25"/>
      <c r="F564" s="25"/>
    </row>
    <row r="565" spans="2:6" x14ac:dyDescent="0.2">
      <c r="B565" s="25"/>
      <c r="F565" s="25"/>
    </row>
    <row r="566" spans="2:6" x14ac:dyDescent="0.2">
      <c r="B566" s="25"/>
      <c r="F566" s="25"/>
    </row>
    <row r="567" spans="2:6" x14ac:dyDescent="0.2">
      <c r="B567" s="25"/>
      <c r="F567" s="25"/>
    </row>
    <row r="568" spans="2:6" x14ac:dyDescent="0.2">
      <c r="B568" s="25"/>
      <c r="F568" s="25"/>
    </row>
    <row r="569" spans="2:6" x14ac:dyDescent="0.2">
      <c r="B569" s="25"/>
      <c r="F569" s="25"/>
    </row>
    <row r="570" spans="2:6" x14ac:dyDescent="0.2">
      <c r="B570" s="25"/>
      <c r="F570" s="25"/>
    </row>
    <row r="571" spans="2:6" x14ac:dyDescent="0.2">
      <c r="B571" s="25"/>
      <c r="F571" s="25"/>
    </row>
    <row r="572" spans="2:6" x14ac:dyDescent="0.2">
      <c r="B572" s="25"/>
      <c r="F572" s="25"/>
    </row>
    <row r="573" spans="2:6" x14ac:dyDescent="0.2">
      <c r="B573" s="25"/>
      <c r="F573" s="25"/>
    </row>
    <row r="574" spans="2:6" x14ac:dyDescent="0.2">
      <c r="B574" s="25"/>
      <c r="F574" s="25"/>
    </row>
    <row r="575" spans="2:6" x14ac:dyDescent="0.2">
      <c r="B575" s="25"/>
      <c r="F575" s="25"/>
    </row>
    <row r="576" spans="2:6" x14ac:dyDescent="0.2">
      <c r="B576" s="25"/>
      <c r="F576" s="25"/>
    </row>
    <row r="577" spans="2:6" x14ac:dyDescent="0.2">
      <c r="B577" s="25"/>
      <c r="F577" s="25"/>
    </row>
    <row r="578" spans="2:6" x14ac:dyDescent="0.2">
      <c r="B578" s="25"/>
      <c r="F578" s="25"/>
    </row>
    <row r="579" spans="2:6" x14ac:dyDescent="0.2">
      <c r="B579" s="25"/>
      <c r="F579" s="25"/>
    </row>
    <row r="580" spans="2:6" x14ac:dyDescent="0.2">
      <c r="B580" s="25"/>
      <c r="F580" s="25"/>
    </row>
    <row r="581" spans="2:6" x14ac:dyDescent="0.2">
      <c r="B581" s="25"/>
      <c r="F581" s="25"/>
    </row>
    <row r="582" spans="2:6" x14ac:dyDescent="0.2">
      <c r="B582" s="25"/>
      <c r="F582" s="25"/>
    </row>
    <row r="583" spans="2:6" x14ac:dyDescent="0.2">
      <c r="B583" s="25"/>
      <c r="F583" s="25"/>
    </row>
    <row r="584" spans="2:6" x14ac:dyDescent="0.2">
      <c r="B584" s="25"/>
      <c r="F584" s="25"/>
    </row>
    <row r="585" spans="2:6" x14ac:dyDescent="0.2">
      <c r="B585" s="25"/>
      <c r="F585" s="25"/>
    </row>
    <row r="586" spans="2:6" x14ac:dyDescent="0.2">
      <c r="B586" s="25"/>
      <c r="F586" s="25"/>
    </row>
    <row r="587" spans="2:6" x14ac:dyDescent="0.2">
      <c r="B587" s="25"/>
      <c r="F587" s="25"/>
    </row>
    <row r="588" spans="2:6" x14ac:dyDescent="0.2">
      <c r="B588" s="25"/>
      <c r="F588" s="25"/>
    </row>
    <row r="589" spans="2:6" x14ac:dyDescent="0.2">
      <c r="B589" s="25"/>
      <c r="F589" s="25"/>
    </row>
    <row r="590" spans="2:6" x14ac:dyDescent="0.2">
      <c r="B590" s="25"/>
      <c r="F590" s="25"/>
    </row>
    <row r="591" spans="2:6" x14ac:dyDescent="0.2">
      <c r="B591" s="25"/>
      <c r="F591" s="25"/>
    </row>
    <row r="592" spans="2:6" x14ac:dyDescent="0.2">
      <c r="B592" s="25"/>
      <c r="F592" s="25"/>
    </row>
    <row r="593" spans="2:6" x14ac:dyDescent="0.2">
      <c r="B593" s="25"/>
      <c r="F593" s="25"/>
    </row>
    <row r="594" spans="2:6" x14ac:dyDescent="0.2">
      <c r="B594" s="25"/>
      <c r="F594" s="25"/>
    </row>
    <row r="595" spans="2:6" x14ac:dyDescent="0.2">
      <c r="B595" s="25"/>
      <c r="F595" s="25"/>
    </row>
    <row r="596" spans="2:6" x14ac:dyDescent="0.2">
      <c r="B596" s="25"/>
      <c r="F596" s="25"/>
    </row>
    <row r="597" spans="2:6" x14ac:dyDescent="0.2">
      <c r="B597" s="25"/>
      <c r="F597" s="25"/>
    </row>
    <row r="598" spans="2:6" x14ac:dyDescent="0.2">
      <c r="B598" s="25"/>
      <c r="F598" s="25"/>
    </row>
    <row r="599" spans="2:6" x14ac:dyDescent="0.2">
      <c r="B599" s="25"/>
      <c r="F599" s="25"/>
    </row>
    <row r="600" spans="2:6" x14ac:dyDescent="0.2">
      <c r="B600" s="25"/>
      <c r="F600" s="25"/>
    </row>
    <row r="601" spans="2:6" x14ac:dyDescent="0.2">
      <c r="B601" s="25"/>
      <c r="F601" s="25"/>
    </row>
    <row r="602" spans="2:6" x14ac:dyDescent="0.2">
      <c r="B602" s="25"/>
      <c r="F602" s="25"/>
    </row>
    <row r="603" spans="2:6" x14ac:dyDescent="0.2">
      <c r="B603" s="25"/>
      <c r="F603" s="25"/>
    </row>
    <row r="604" spans="2:6" x14ac:dyDescent="0.2">
      <c r="B604" s="25"/>
      <c r="F604" s="25"/>
    </row>
    <row r="605" spans="2:6" x14ac:dyDescent="0.2">
      <c r="B605" s="25"/>
      <c r="F605" s="25"/>
    </row>
    <row r="606" spans="2:6" x14ac:dyDescent="0.2">
      <c r="B606" s="25"/>
      <c r="F606" s="25"/>
    </row>
    <row r="607" spans="2:6" x14ac:dyDescent="0.2">
      <c r="B607" s="25"/>
      <c r="F607" s="25"/>
    </row>
    <row r="608" spans="2:6" x14ac:dyDescent="0.2">
      <c r="B608" s="25"/>
      <c r="F608" s="25"/>
    </row>
    <row r="609" spans="2:6" x14ac:dyDescent="0.2">
      <c r="B609" s="25"/>
      <c r="F609" s="25"/>
    </row>
    <row r="610" spans="2:6" x14ac:dyDescent="0.2">
      <c r="B610" s="25"/>
      <c r="F610" s="25"/>
    </row>
    <row r="611" spans="2:6" x14ac:dyDescent="0.2">
      <c r="B611" s="25"/>
      <c r="F611" s="25"/>
    </row>
    <row r="612" spans="2:6" x14ac:dyDescent="0.2">
      <c r="B612" s="25"/>
      <c r="F612" s="25"/>
    </row>
    <row r="613" spans="2:6" x14ac:dyDescent="0.2">
      <c r="B613" s="25"/>
      <c r="F613" s="25"/>
    </row>
    <row r="614" spans="2:6" x14ac:dyDescent="0.2">
      <c r="B614" s="25"/>
      <c r="F614" s="25"/>
    </row>
    <row r="615" spans="2:6" x14ac:dyDescent="0.2">
      <c r="B615" s="25"/>
      <c r="F615" s="25"/>
    </row>
    <row r="616" spans="2:6" x14ac:dyDescent="0.2">
      <c r="B616" s="25"/>
      <c r="F616" s="25"/>
    </row>
    <row r="617" spans="2:6" x14ac:dyDescent="0.2">
      <c r="B617" s="25"/>
      <c r="F617" s="25"/>
    </row>
    <row r="618" spans="2:6" x14ac:dyDescent="0.2">
      <c r="B618" s="25"/>
      <c r="F618" s="25"/>
    </row>
    <row r="619" spans="2:6" x14ac:dyDescent="0.2">
      <c r="B619" s="25"/>
      <c r="F619" s="25"/>
    </row>
    <row r="620" spans="2:6" x14ac:dyDescent="0.2">
      <c r="B620" s="25"/>
      <c r="F620" s="25"/>
    </row>
    <row r="621" spans="2:6" x14ac:dyDescent="0.2">
      <c r="B621" s="25"/>
      <c r="F621" s="25"/>
    </row>
    <row r="622" spans="2:6" x14ac:dyDescent="0.2">
      <c r="B622" s="25"/>
      <c r="F622" s="25"/>
    </row>
    <row r="623" spans="2:6" x14ac:dyDescent="0.2">
      <c r="B623" s="25"/>
      <c r="F623" s="25"/>
    </row>
    <row r="624" spans="2:6" x14ac:dyDescent="0.2">
      <c r="B624" s="25"/>
      <c r="F624" s="25"/>
    </row>
    <row r="625" spans="2:6" x14ac:dyDescent="0.2">
      <c r="B625" s="25"/>
      <c r="F625" s="25"/>
    </row>
    <row r="626" spans="2:6" x14ac:dyDescent="0.2">
      <c r="B626" s="25"/>
      <c r="F626" s="25"/>
    </row>
    <row r="627" spans="2:6" x14ac:dyDescent="0.2">
      <c r="B627" s="25"/>
      <c r="F627" s="25"/>
    </row>
    <row r="628" spans="2:6" x14ac:dyDescent="0.2">
      <c r="B628" s="25"/>
      <c r="F628" s="25"/>
    </row>
    <row r="629" spans="2:6" x14ac:dyDescent="0.2">
      <c r="B629" s="25"/>
      <c r="F629" s="25"/>
    </row>
    <row r="630" spans="2:6" x14ac:dyDescent="0.2">
      <c r="B630" s="25"/>
      <c r="F630" s="25"/>
    </row>
    <row r="631" spans="2:6" x14ac:dyDescent="0.2">
      <c r="B631" s="25"/>
      <c r="F631" s="25"/>
    </row>
    <row r="632" spans="2:6" x14ac:dyDescent="0.2">
      <c r="B632" s="25"/>
      <c r="F632" s="25"/>
    </row>
    <row r="633" spans="2:6" x14ac:dyDescent="0.2">
      <c r="B633" s="25"/>
      <c r="F633" s="25"/>
    </row>
    <row r="634" spans="2:6" x14ac:dyDescent="0.2">
      <c r="B634" s="25"/>
      <c r="F634" s="25"/>
    </row>
    <row r="635" spans="2:6" x14ac:dyDescent="0.2">
      <c r="B635" s="25"/>
      <c r="F635" s="25"/>
    </row>
    <row r="636" spans="2:6" x14ac:dyDescent="0.2">
      <c r="B636" s="25"/>
      <c r="F636" s="25"/>
    </row>
    <row r="637" spans="2:6" x14ac:dyDescent="0.2">
      <c r="B637" s="25"/>
      <c r="F637" s="25"/>
    </row>
    <row r="638" spans="2:6" x14ac:dyDescent="0.2">
      <c r="B638" s="25"/>
      <c r="F638" s="25"/>
    </row>
    <row r="639" spans="2:6" x14ac:dyDescent="0.2">
      <c r="B639" s="25"/>
      <c r="F639" s="25"/>
    </row>
    <row r="640" spans="2:6" x14ac:dyDescent="0.2">
      <c r="B640" s="25"/>
      <c r="F640" s="25"/>
    </row>
    <row r="641" spans="2:6" x14ac:dyDescent="0.2">
      <c r="B641" s="25"/>
      <c r="F641" s="25"/>
    </row>
    <row r="642" spans="2:6" x14ac:dyDescent="0.2">
      <c r="B642" s="25"/>
      <c r="F642" s="25"/>
    </row>
    <row r="643" spans="2:6" x14ac:dyDescent="0.2">
      <c r="B643" s="25"/>
      <c r="F643" s="25"/>
    </row>
    <row r="644" spans="2:6" x14ac:dyDescent="0.2">
      <c r="B644" s="25"/>
      <c r="F644" s="25"/>
    </row>
    <row r="645" spans="2:6" x14ac:dyDescent="0.2">
      <c r="B645" s="25"/>
      <c r="F645" s="25"/>
    </row>
    <row r="646" spans="2:6" x14ac:dyDescent="0.2">
      <c r="B646" s="25"/>
      <c r="F646" s="25"/>
    </row>
    <row r="647" spans="2:6" x14ac:dyDescent="0.2">
      <c r="B647" s="25"/>
      <c r="F647" s="25"/>
    </row>
    <row r="648" spans="2:6" x14ac:dyDescent="0.2">
      <c r="B648" s="25"/>
      <c r="F648" s="25"/>
    </row>
    <row r="649" spans="2:6" x14ac:dyDescent="0.2">
      <c r="B649" s="25"/>
      <c r="F649" s="25"/>
    </row>
    <row r="650" spans="2:6" x14ac:dyDescent="0.2">
      <c r="B650" s="25"/>
      <c r="F650" s="25"/>
    </row>
    <row r="651" spans="2:6" x14ac:dyDescent="0.2">
      <c r="B651" s="25"/>
      <c r="F651" s="25"/>
    </row>
    <row r="652" spans="2:6" x14ac:dyDescent="0.2">
      <c r="B652" s="25"/>
      <c r="F652" s="25"/>
    </row>
    <row r="653" spans="2:6" x14ac:dyDescent="0.2">
      <c r="B653" s="25"/>
      <c r="F653" s="25"/>
    </row>
    <row r="654" spans="2:6" x14ac:dyDescent="0.2">
      <c r="B654" s="25"/>
      <c r="F654" s="25"/>
    </row>
    <row r="655" spans="2:6" x14ac:dyDescent="0.2">
      <c r="B655" s="25"/>
      <c r="F655" s="25"/>
    </row>
    <row r="656" spans="2:6" x14ac:dyDescent="0.2">
      <c r="B656" s="25"/>
      <c r="F656" s="25"/>
    </row>
    <row r="657" spans="2:6" x14ac:dyDescent="0.2">
      <c r="B657" s="25"/>
      <c r="F657" s="25"/>
    </row>
    <row r="658" spans="2:6" x14ac:dyDescent="0.2">
      <c r="B658" s="25"/>
      <c r="F658" s="25"/>
    </row>
    <row r="659" spans="2:6" x14ac:dyDescent="0.2">
      <c r="B659" s="25"/>
      <c r="F659" s="25"/>
    </row>
    <row r="660" spans="2:6" x14ac:dyDescent="0.2">
      <c r="B660" s="25"/>
      <c r="F660" s="25"/>
    </row>
    <row r="661" spans="2:6" x14ac:dyDescent="0.2">
      <c r="B661" s="25"/>
      <c r="F661" s="25"/>
    </row>
    <row r="662" spans="2:6" x14ac:dyDescent="0.2">
      <c r="B662" s="25"/>
      <c r="F662" s="25"/>
    </row>
    <row r="663" spans="2:6" x14ac:dyDescent="0.2">
      <c r="B663" s="25"/>
      <c r="F663" s="25"/>
    </row>
    <row r="664" spans="2:6" x14ac:dyDescent="0.2">
      <c r="B664" s="25"/>
      <c r="F664" s="25"/>
    </row>
    <row r="665" spans="2:6" x14ac:dyDescent="0.2">
      <c r="B665" s="25"/>
      <c r="F665" s="25"/>
    </row>
    <row r="666" spans="2:6" x14ac:dyDescent="0.2">
      <c r="B666" s="25"/>
      <c r="F666" s="25"/>
    </row>
    <row r="667" spans="2:6" x14ac:dyDescent="0.2">
      <c r="B667" s="25"/>
      <c r="F667" s="25"/>
    </row>
    <row r="668" spans="2:6" x14ac:dyDescent="0.2">
      <c r="B668" s="25"/>
      <c r="F668" s="25"/>
    </row>
    <row r="669" spans="2:6" x14ac:dyDescent="0.2">
      <c r="B669" s="25"/>
      <c r="F669" s="25"/>
    </row>
    <row r="670" spans="2:6" x14ac:dyDescent="0.2">
      <c r="B670" s="25"/>
      <c r="F670" s="25"/>
    </row>
    <row r="671" spans="2:6" x14ac:dyDescent="0.2">
      <c r="B671" s="25"/>
      <c r="F671" s="25"/>
    </row>
    <row r="672" spans="2:6" x14ac:dyDescent="0.2">
      <c r="B672" s="25"/>
      <c r="F672" s="25"/>
    </row>
    <row r="673" spans="2:6" x14ac:dyDescent="0.2">
      <c r="B673" s="25"/>
      <c r="F673" s="25"/>
    </row>
    <row r="674" spans="2:6" x14ac:dyDescent="0.2">
      <c r="B674" s="25"/>
      <c r="F674" s="25"/>
    </row>
    <row r="675" spans="2:6" x14ac:dyDescent="0.2">
      <c r="B675" s="25"/>
      <c r="F675" s="25"/>
    </row>
    <row r="676" spans="2:6" x14ac:dyDescent="0.2">
      <c r="B676" s="25"/>
      <c r="F676" s="25"/>
    </row>
    <row r="677" spans="2:6" x14ac:dyDescent="0.2">
      <c r="B677" s="25"/>
      <c r="F677" s="25"/>
    </row>
    <row r="678" spans="2:6" x14ac:dyDescent="0.2">
      <c r="B678" s="25"/>
      <c r="F678" s="25"/>
    </row>
    <row r="679" spans="2:6" x14ac:dyDescent="0.2">
      <c r="B679" s="25"/>
      <c r="F679" s="25"/>
    </row>
    <row r="680" spans="2:6" x14ac:dyDescent="0.2">
      <c r="B680" s="25"/>
      <c r="F680" s="25"/>
    </row>
    <row r="681" spans="2:6" x14ac:dyDescent="0.2">
      <c r="B681" s="25"/>
      <c r="F681" s="25"/>
    </row>
    <row r="682" spans="2:6" x14ac:dyDescent="0.2">
      <c r="B682" s="25"/>
      <c r="F682" s="25"/>
    </row>
    <row r="683" spans="2:6" x14ac:dyDescent="0.2">
      <c r="B683" s="25"/>
      <c r="F683" s="25"/>
    </row>
    <row r="684" spans="2:6" x14ac:dyDescent="0.2">
      <c r="B684" s="25"/>
      <c r="F684" s="25"/>
    </row>
    <row r="685" spans="2:6" x14ac:dyDescent="0.2">
      <c r="B685" s="25"/>
      <c r="F685" s="25"/>
    </row>
    <row r="686" spans="2:6" x14ac:dyDescent="0.2">
      <c r="B686" s="25"/>
      <c r="F686" s="25"/>
    </row>
    <row r="687" spans="2:6" x14ac:dyDescent="0.2">
      <c r="B687" s="25"/>
      <c r="F687" s="25"/>
    </row>
    <row r="688" spans="2:6" x14ac:dyDescent="0.2">
      <c r="B688" s="25"/>
      <c r="F688" s="25"/>
    </row>
    <row r="689" spans="2:6" x14ac:dyDescent="0.2">
      <c r="B689" s="25"/>
      <c r="F689" s="25"/>
    </row>
    <row r="690" spans="2:6" x14ac:dyDescent="0.2">
      <c r="B690" s="25"/>
      <c r="F690" s="25"/>
    </row>
    <row r="691" spans="2:6" x14ac:dyDescent="0.2">
      <c r="B691" s="25"/>
      <c r="F691" s="25"/>
    </row>
    <row r="692" spans="2:6" x14ac:dyDescent="0.2">
      <c r="B692" s="25"/>
      <c r="F692" s="25"/>
    </row>
    <row r="693" spans="2:6" x14ac:dyDescent="0.2">
      <c r="B693" s="25"/>
      <c r="F693" s="25"/>
    </row>
    <row r="694" spans="2:6" x14ac:dyDescent="0.2">
      <c r="B694" s="25"/>
      <c r="F694" s="25"/>
    </row>
    <row r="695" spans="2:6" x14ac:dyDescent="0.2">
      <c r="B695" s="25"/>
      <c r="F695" s="25"/>
    </row>
    <row r="696" spans="2:6" x14ac:dyDescent="0.2">
      <c r="B696" s="25"/>
      <c r="F696" s="25"/>
    </row>
    <row r="697" spans="2:6" x14ac:dyDescent="0.2">
      <c r="B697" s="25"/>
      <c r="F697" s="25"/>
    </row>
    <row r="698" spans="2:6" x14ac:dyDescent="0.2">
      <c r="B698" s="25"/>
      <c r="F698" s="25"/>
    </row>
    <row r="699" spans="2:6" x14ac:dyDescent="0.2">
      <c r="B699" s="25"/>
      <c r="F699" s="25"/>
    </row>
    <row r="700" spans="2:6" x14ac:dyDescent="0.2">
      <c r="B700" s="25"/>
      <c r="F700" s="25"/>
    </row>
    <row r="701" spans="2:6" x14ac:dyDescent="0.2">
      <c r="B701" s="25"/>
      <c r="F701" s="25"/>
    </row>
    <row r="702" spans="2:6" x14ac:dyDescent="0.2">
      <c r="B702" s="25"/>
      <c r="F702" s="25"/>
    </row>
    <row r="703" spans="2:6" x14ac:dyDescent="0.2">
      <c r="B703" s="25"/>
      <c r="F703" s="25"/>
    </row>
    <row r="704" spans="2:6" x14ac:dyDescent="0.2">
      <c r="B704" s="25"/>
      <c r="F704" s="25"/>
    </row>
    <row r="705" spans="2:6" x14ac:dyDescent="0.2">
      <c r="B705" s="25"/>
      <c r="F705" s="25"/>
    </row>
    <row r="706" spans="2:6" x14ac:dyDescent="0.2">
      <c r="B706" s="25"/>
      <c r="F706" s="25"/>
    </row>
    <row r="707" spans="2:6" x14ac:dyDescent="0.2">
      <c r="B707" s="25"/>
      <c r="F707" s="25"/>
    </row>
    <row r="708" spans="2:6" x14ac:dyDescent="0.2">
      <c r="B708" s="25"/>
      <c r="F708" s="25"/>
    </row>
    <row r="709" spans="2:6" x14ac:dyDescent="0.2">
      <c r="B709" s="25"/>
      <c r="F709" s="25"/>
    </row>
    <row r="710" spans="2:6" x14ac:dyDescent="0.2">
      <c r="B710" s="25"/>
      <c r="F710" s="25"/>
    </row>
    <row r="711" spans="2:6" x14ac:dyDescent="0.2">
      <c r="B711" s="25"/>
      <c r="F711" s="25"/>
    </row>
    <row r="712" spans="2:6" x14ac:dyDescent="0.2">
      <c r="B712" s="25"/>
      <c r="F712" s="25"/>
    </row>
    <row r="713" spans="2:6" x14ac:dyDescent="0.2">
      <c r="B713" s="25"/>
      <c r="F713" s="25"/>
    </row>
    <row r="714" spans="2:6" x14ac:dyDescent="0.2">
      <c r="B714" s="25"/>
      <c r="F714" s="25"/>
    </row>
    <row r="715" spans="2:6" x14ac:dyDescent="0.2">
      <c r="B715" s="25"/>
      <c r="F715" s="25"/>
    </row>
    <row r="716" spans="2:6" x14ac:dyDescent="0.2">
      <c r="B716" s="25"/>
      <c r="F716" s="25"/>
    </row>
    <row r="717" spans="2:6" x14ac:dyDescent="0.2">
      <c r="B717" s="25"/>
      <c r="F717" s="25"/>
    </row>
    <row r="718" spans="2:6" x14ac:dyDescent="0.2">
      <c r="B718" s="25"/>
      <c r="F718" s="25"/>
    </row>
    <row r="719" spans="2:6" x14ac:dyDescent="0.2">
      <c r="B719" s="25"/>
      <c r="F719" s="25"/>
    </row>
    <row r="720" spans="2:6" x14ac:dyDescent="0.2">
      <c r="B720" s="25"/>
      <c r="F720" s="25"/>
    </row>
    <row r="721" spans="2:6" x14ac:dyDescent="0.2">
      <c r="B721" s="25"/>
      <c r="F721" s="25"/>
    </row>
    <row r="722" spans="2:6" x14ac:dyDescent="0.2">
      <c r="B722" s="25"/>
      <c r="F722" s="25"/>
    </row>
    <row r="723" spans="2:6" x14ac:dyDescent="0.2">
      <c r="B723" s="25"/>
      <c r="F723" s="25"/>
    </row>
    <row r="724" spans="2:6" x14ac:dyDescent="0.2">
      <c r="B724" s="25"/>
      <c r="F724" s="25"/>
    </row>
    <row r="725" spans="2:6" x14ac:dyDescent="0.2">
      <c r="B725" s="25"/>
      <c r="F725" s="25"/>
    </row>
    <row r="726" spans="2:6" x14ac:dyDescent="0.2">
      <c r="B726" s="25"/>
      <c r="F726" s="25"/>
    </row>
    <row r="727" spans="2:6" x14ac:dyDescent="0.2">
      <c r="B727" s="25"/>
      <c r="F727" s="25"/>
    </row>
    <row r="728" spans="2:6" x14ac:dyDescent="0.2">
      <c r="B728" s="25"/>
      <c r="F728" s="25"/>
    </row>
    <row r="729" spans="2:6" x14ac:dyDescent="0.2">
      <c r="B729" s="25"/>
      <c r="F729" s="25"/>
    </row>
    <row r="730" spans="2:6" x14ac:dyDescent="0.2">
      <c r="B730" s="25"/>
      <c r="F730" s="25"/>
    </row>
    <row r="731" spans="2:6" x14ac:dyDescent="0.2">
      <c r="B731" s="25"/>
      <c r="F731" s="25"/>
    </row>
    <row r="732" spans="2:6" x14ac:dyDescent="0.2">
      <c r="B732" s="25"/>
      <c r="F732" s="25"/>
    </row>
    <row r="733" spans="2:6" x14ac:dyDescent="0.2">
      <c r="B733" s="25"/>
      <c r="F733" s="25"/>
    </row>
    <row r="734" spans="2:6" x14ac:dyDescent="0.2">
      <c r="B734" s="25"/>
      <c r="F734" s="25"/>
    </row>
    <row r="735" spans="2:6" x14ac:dyDescent="0.2">
      <c r="B735" s="25"/>
      <c r="F735" s="25"/>
    </row>
    <row r="736" spans="2:6" x14ac:dyDescent="0.2">
      <c r="B736" s="25"/>
      <c r="F736" s="25"/>
    </row>
    <row r="737" spans="2:6" x14ac:dyDescent="0.2">
      <c r="B737" s="25"/>
      <c r="F737" s="25"/>
    </row>
    <row r="738" spans="2:6" x14ac:dyDescent="0.2">
      <c r="B738" s="25"/>
      <c r="F738" s="25"/>
    </row>
    <row r="739" spans="2:6" x14ac:dyDescent="0.2">
      <c r="B739" s="25"/>
      <c r="F739" s="25"/>
    </row>
    <row r="740" spans="2:6" x14ac:dyDescent="0.2">
      <c r="B740" s="25"/>
      <c r="F740" s="25"/>
    </row>
    <row r="741" spans="2:6" x14ac:dyDescent="0.2">
      <c r="B741" s="25"/>
      <c r="F741" s="25"/>
    </row>
    <row r="742" spans="2:6" x14ac:dyDescent="0.2">
      <c r="B742" s="25"/>
      <c r="F742" s="25"/>
    </row>
    <row r="743" spans="2:6" x14ac:dyDescent="0.2">
      <c r="B743" s="25"/>
      <c r="F743" s="25"/>
    </row>
    <row r="744" spans="2:6" x14ac:dyDescent="0.2">
      <c r="B744" s="25"/>
      <c r="F744" s="25"/>
    </row>
    <row r="745" spans="2:6" x14ac:dyDescent="0.2">
      <c r="B745" s="25"/>
      <c r="F745" s="25"/>
    </row>
    <row r="746" spans="2:6" x14ac:dyDescent="0.2">
      <c r="B746" s="25"/>
      <c r="F746" s="25"/>
    </row>
    <row r="747" spans="2:6" x14ac:dyDescent="0.2">
      <c r="B747" s="25"/>
      <c r="F747" s="25"/>
    </row>
    <row r="748" spans="2:6" x14ac:dyDescent="0.2">
      <c r="B748" s="25"/>
      <c r="F748" s="25"/>
    </row>
    <row r="749" spans="2:6" x14ac:dyDescent="0.2">
      <c r="B749" s="25"/>
      <c r="F749" s="25"/>
    </row>
    <row r="750" spans="2:6" x14ac:dyDescent="0.2">
      <c r="B750" s="25"/>
      <c r="F750" s="25"/>
    </row>
    <row r="751" spans="2:6" x14ac:dyDescent="0.2">
      <c r="B751" s="25"/>
      <c r="F751" s="25"/>
    </row>
    <row r="752" spans="2:6" x14ac:dyDescent="0.2">
      <c r="B752" s="25"/>
      <c r="F752" s="25"/>
    </row>
    <row r="753" spans="2:6" x14ac:dyDescent="0.2">
      <c r="B753" s="25"/>
      <c r="F753" s="25"/>
    </row>
    <row r="754" spans="2:6" x14ac:dyDescent="0.2">
      <c r="B754" s="25"/>
      <c r="F754" s="25"/>
    </row>
    <row r="755" spans="2:6" x14ac:dyDescent="0.2">
      <c r="B755" s="25"/>
      <c r="F755" s="25"/>
    </row>
    <row r="756" spans="2:6" x14ac:dyDescent="0.2">
      <c r="B756" s="25"/>
      <c r="F756" s="25"/>
    </row>
    <row r="757" spans="2:6" x14ac:dyDescent="0.2">
      <c r="B757" s="25"/>
      <c r="F757" s="25"/>
    </row>
    <row r="758" spans="2:6" x14ac:dyDescent="0.2">
      <c r="B758" s="25"/>
      <c r="F758" s="25"/>
    </row>
    <row r="759" spans="2:6" x14ac:dyDescent="0.2">
      <c r="B759" s="25"/>
      <c r="F759" s="25"/>
    </row>
    <row r="760" spans="2:6" x14ac:dyDescent="0.2">
      <c r="B760" s="25"/>
      <c r="F760" s="25"/>
    </row>
    <row r="761" spans="2:6" x14ac:dyDescent="0.2">
      <c r="B761" s="25"/>
      <c r="F761" s="25"/>
    </row>
    <row r="762" spans="2:6" x14ac:dyDescent="0.2">
      <c r="B762" s="25"/>
      <c r="F762" s="25"/>
    </row>
    <row r="763" spans="2:6" x14ac:dyDescent="0.2">
      <c r="B763" s="25"/>
      <c r="F763" s="25"/>
    </row>
    <row r="764" spans="2:6" x14ac:dyDescent="0.2">
      <c r="B764" s="25"/>
      <c r="F764" s="25"/>
    </row>
    <row r="765" spans="2:6" x14ac:dyDescent="0.2">
      <c r="B765" s="25"/>
      <c r="F765" s="25"/>
    </row>
    <row r="766" spans="2:6" x14ac:dyDescent="0.2">
      <c r="B766" s="25"/>
      <c r="F766" s="25"/>
    </row>
    <row r="767" spans="2:6" x14ac:dyDescent="0.2">
      <c r="B767" s="25"/>
      <c r="F767" s="25"/>
    </row>
    <row r="768" spans="2:6" x14ac:dyDescent="0.2">
      <c r="B768" s="25"/>
      <c r="F768" s="25"/>
    </row>
    <row r="769" spans="2:6" x14ac:dyDescent="0.2">
      <c r="B769" s="25"/>
      <c r="F769" s="25"/>
    </row>
    <row r="770" spans="2:6" x14ac:dyDescent="0.2">
      <c r="B770" s="25"/>
      <c r="F770" s="25"/>
    </row>
    <row r="771" spans="2:6" x14ac:dyDescent="0.2">
      <c r="B771" s="25"/>
      <c r="F771" s="25"/>
    </row>
    <row r="772" spans="2:6" x14ac:dyDescent="0.2">
      <c r="B772" s="25"/>
      <c r="F772" s="25"/>
    </row>
    <row r="773" spans="2:6" x14ac:dyDescent="0.2">
      <c r="B773" s="25"/>
      <c r="F773" s="25"/>
    </row>
    <row r="774" spans="2:6" x14ac:dyDescent="0.2">
      <c r="B774" s="25"/>
      <c r="F774" s="25"/>
    </row>
    <row r="775" spans="2:6" x14ac:dyDescent="0.2">
      <c r="B775" s="25"/>
      <c r="F775" s="25"/>
    </row>
    <row r="776" spans="2:6" x14ac:dyDescent="0.2">
      <c r="B776" s="25"/>
      <c r="F776" s="25"/>
    </row>
    <row r="777" spans="2:6" x14ac:dyDescent="0.2">
      <c r="B777" s="25"/>
      <c r="F777" s="25"/>
    </row>
    <row r="778" spans="2:6" x14ac:dyDescent="0.2">
      <c r="B778" s="25"/>
      <c r="F778" s="25"/>
    </row>
    <row r="779" spans="2:6" x14ac:dyDescent="0.2">
      <c r="B779" s="25"/>
      <c r="F779" s="25"/>
    </row>
    <row r="780" spans="2:6" x14ac:dyDescent="0.2">
      <c r="B780" s="25"/>
      <c r="F780" s="25"/>
    </row>
    <row r="781" spans="2:6" x14ac:dyDescent="0.2">
      <c r="B781" s="25"/>
      <c r="F781" s="25"/>
    </row>
    <row r="782" spans="2:6" x14ac:dyDescent="0.2">
      <c r="B782" s="25"/>
      <c r="F782" s="25"/>
    </row>
    <row r="783" spans="2:6" x14ac:dyDescent="0.2">
      <c r="B783" s="25"/>
      <c r="F783" s="25"/>
    </row>
    <row r="784" spans="2:6" x14ac:dyDescent="0.2">
      <c r="B784" s="25"/>
      <c r="F784" s="25"/>
    </row>
    <row r="785" spans="2:6" x14ac:dyDescent="0.2">
      <c r="B785" s="25"/>
      <c r="F785" s="25"/>
    </row>
    <row r="786" spans="2:6" x14ac:dyDescent="0.2">
      <c r="B786" s="25"/>
      <c r="F786" s="25"/>
    </row>
    <row r="787" spans="2:6" x14ac:dyDescent="0.2">
      <c r="B787" s="25"/>
      <c r="F787" s="25"/>
    </row>
    <row r="788" spans="2:6" x14ac:dyDescent="0.2">
      <c r="B788" s="25"/>
      <c r="F788" s="25"/>
    </row>
    <row r="789" spans="2:6" x14ac:dyDescent="0.2">
      <c r="B789" s="25"/>
      <c r="F789" s="25"/>
    </row>
    <row r="790" spans="2:6" x14ac:dyDescent="0.2">
      <c r="B790" s="25"/>
      <c r="F790" s="25"/>
    </row>
    <row r="791" spans="2:6" x14ac:dyDescent="0.2">
      <c r="B791" s="25"/>
      <c r="F791" s="25"/>
    </row>
    <row r="792" spans="2:6" x14ac:dyDescent="0.2">
      <c r="B792" s="25"/>
      <c r="F792" s="25"/>
    </row>
    <row r="793" spans="2:6" x14ac:dyDescent="0.2">
      <c r="B793" s="25"/>
      <c r="F793" s="25"/>
    </row>
    <row r="794" spans="2:6" x14ac:dyDescent="0.2">
      <c r="B794" s="25"/>
      <c r="F794" s="25"/>
    </row>
    <row r="795" spans="2:6" x14ac:dyDescent="0.2">
      <c r="B795" s="25"/>
      <c r="F795" s="25"/>
    </row>
    <row r="796" spans="2:6" x14ac:dyDescent="0.2">
      <c r="B796" s="25"/>
      <c r="F796" s="25"/>
    </row>
    <row r="797" spans="2:6" x14ac:dyDescent="0.2">
      <c r="B797" s="25"/>
      <c r="F797" s="25"/>
    </row>
    <row r="798" spans="2:6" x14ac:dyDescent="0.2">
      <c r="B798" s="25"/>
      <c r="F798" s="25"/>
    </row>
    <row r="799" spans="2:6" x14ac:dyDescent="0.2">
      <c r="B799" s="25"/>
      <c r="F799" s="25"/>
    </row>
    <row r="800" spans="2:6" x14ac:dyDescent="0.2">
      <c r="B800" s="25"/>
      <c r="F800" s="25"/>
    </row>
    <row r="801" spans="2:6" x14ac:dyDescent="0.2">
      <c r="B801" s="25"/>
      <c r="F801" s="25"/>
    </row>
    <row r="802" spans="2:6" x14ac:dyDescent="0.2">
      <c r="B802" s="25"/>
      <c r="F802" s="25"/>
    </row>
    <row r="803" spans="2:6" x14ac:dyDescent="0.2">
      <c r="B803" s="25"/>
      <c r="F803" s="25"/>
    </row>
    <row r="804" spans="2:6" x14ac:dyDescent="0.2">
      <c r="B804" s="25"/>
      <c r="F804" s="25"/>
    </row>
    <row r="805" spans="2:6" x14ac:dyDescent="0.2">
      <c r="B805" s="25"/>
      <c r="F805" s="25"/>
    </row>
    <row r="806" spans="2:6" x14ac:dyDescent="0.2">
      <c r="B806" s="25"/>
      <c r="F806" s="25"/>
    </row>
    <row r="807" spans="2:6" x14ac:dyDescent="0.2">
      <c r="B807" s="25"/>
      <c r="F807" s="25"/>
    </row>
    <row r="808" spans="2:6" x14ac:dyDescent="0.2">
      <c r="B808" s="25"/>
      <c r="F808" s="25"/>
    </row>
    <row r="809" spans="2:6" x14ac:dyDescent="0.2">
      <c r="B809" s="25"/>
      <c r="F809" s="25"/>
    </row>
    <row r="810" spans="2:6" x14ac:dyDescent="0.2">
      <c r="B810" s="25"/>
      <c r="F810" s="25"/>
    </row>
    <row r="811" spans="2:6" x14ac:dyDescent="0.2">
      <c r="B811" s="25"/>
      <c r="F811" s="25"/>
    </row>
    <row r="812" spans="2:6" x14ac:dyDescent="0.2">
      <c r="B812" s="25"/>
      <c r="F812" s="25"/>
    </row>
    <row r="813" spans="2:6" x14ac:dyDescent="0.2">
      <c r="B813" s="25"/>
      <c r="F813" s="25"/>
    </row>
    <row r="814" spans="2:6" x14ac:dyDescent="0.2">
      <c r="B814" s="25"/>
      <c r="F814" s="25"/>
    </row>
    <row r="815" spans="2:6" x14ac:dyDescent="0.2">
      <c r="B815" s="25"/>
      <c r="F815" s="25"/>
    </row>
    <row r="816" spans="2:6" x14ac:dyDescent="0.2">
      <c r="B816" s="25"/>
      <c r="F816" s="25"/>
    </row>
    <row r="817" spans="2:6" x14ac:dyDescent="0.2">
      <c r="B817" s="25"/>
      <c r="F817" s="25"/>
    </row>
    <row r="818" spans="2:6" x14ac:dyDescent="0.2">
      <c r="B818" s="25"/>
      <c r="F818" s="25"/>
    </row>
    <row r="819" spans="2:6" x14ac:dyDescent="0.2">
      <c r="B819" s="25"/>
      <c r="F819" s="25"/>
    </row>
    <row r="820" spans="2:6" x14ac:dyDescent="0.2">
      <c r="B820" s="25"/>
      <c r="F820" s="25"/>
    </row>
    <row r="821" spans="2:6" x14ac:dyDescent="0.2">
      <c r="B821" s="25"/>
      <c r="F821" s="25"/>
    </row>
    <row r="822" spans="2:6" x14ac:dyDescent="0.2">
      <c r="B822" s="25"/>
      <c r="F822" s="25"/>
    </row>
    <row r="823" spans="2:6" x14ac:dyDescent="0.2">
      <c r="B823" s="25"/>
      <c r="F823" s="25"/>
    </row>
    <row r="824" spans="2:6" x14ac:dyDescent="0.2">
      <c r="B824" s="25"/>
      <c r="F824" s="25"/>
    </row>
    <row r="825" spans="2:6" x14ac:dyDescent="0.2">
      <c r="B825" s="25"/>
      <c r="F825" s="25"/>
    </row>
    <row r="826" spans="2:6" x14ac:dyDescent="0.2">
      <c r="B826" s="25"/>
      <c r="F826" s="25"/>
    </row>
    <row r="827" spans="2:6" x14ac:dyDescent="0.2">
      <c r="B827" s="25"/>
      <c r="F827" s="25"/>
    </row>
    <row r="828" spans="2:6" x14ac:dyDescent="0.2">
      <c r="B828" s="25"/>
      <c r="F828" s="25"/>
    </row>
    <row r="829" spans="2:6" x14ac:dyDescent="0.2">
      <c r="B829" s="25"/>
      <c r="F829" s="25"/>
    </row>
    <row r="830" spans="2:6" x14ac:dyDescent="0.2">
      <c r="B830" s="25"/>
      <c r="F830" s="25"/>
    </row>
    <row r="831" spans="2:6" x14ac:dyDescent="0.2">
      <c r="B831" s="25"/>
      <c r="F831" s="25"/>
    </row>
    <row r="832" spans="2:6" x14ac:dyDescent="0.2">
      <c r="B832" s="25"/>
      <c r="F832" s="25"/>
    </row>
    <row r="833" spans="2:6" x14ac:dyDescent="0.2">
      <c r="B833" s="25"/>
      <c r="F833" s="25"/>
    </row>
    <row r="834" spans="2:6" x14ac:dyDescent="0.2">
      <c r="B834" s="25"/>
      <c r="F834" s="25"/>
    </row>
    <row r="835" spans="2:6" x14ac:dyDescent="0.2">
      <c r="B835" s="25"/>
      <c r="F835" s="25"/>
    </row>
    <row r="836" spans="2:6" x14ac:dyDescent="0.2">
      <c r="B836" s="25"/>
      <c r="F836" s="25"/>
    </row>
    <row r="837" spans="2:6" x14ac:dyDescent="0.2">
      <c r="B837" s="25"/>
      <c r="F837" s="25"/>
    </row>
    <row r="838" spans="2:6" x14ac:dyDescent="0.2">
      <c r="B838" s="25"/>
      <c r="F838" s="25"/>
    </row>
    <row r="839" spans="2:6" x14ac:dyDescent="0.2">
      <c r="B839" s="25"/>
      <c r="F839" s="25"/>
    </row>
    <row r="840" spans="2:6" x14ac:dyDescent="0.2">
      <c r="B840" s="25"/>
      <c r="F840" s="25"/>
    </row>
    <row r="841" spans="2:6" x14ac:dyDescent="0.2">
      <c r="B841" s="25"/>
      <c r="F841" s="25"/>
    </row>
    <row r="842" spans="2:6" x14ac:dyDescent="0.2">
      <c r="B842" s="25"/>
      <c r="F842" s="25"/>
    </row>
    <row r="843" spans="2:6" x14ac:dyDescent="0.2">
      <c r="B843" s="25"/>
      <c r="F843" s="25"/>
    </row>
    <row r="844" spans="2:6" x14ac:dyDescent="0.2">
      <c r="B844" s="25"/>
      <c r="F844" s="25"/>
    </row>
    <row r="845" spans="2:6" x14ac:dyDescent="0.2">
      <c r="B845" s="25"/>
      <c r="F845" s="25"/>
    </row>
    <row r="846" spans="2:6" x14ac:dyDescent="0.2">
      <c r="B846" s="25"/>
      <c r="F846" s="25"/>
    </row>
    <row r="847" spans="2:6" x14ac:dyDescent="0.2">
      <c r="B847" s="25"/>
      <c r="F847" s="25"/>
    </row>
    <row r="848" spans="2:6" x14ac:dyDescent="0.2">
      <c r="B848" s="25"/>
      <c r="F848" s="25"/>
    </row>
    <row r="849" spans="2:6" x14ac:dyDescent="0.2">
      <c r="B849" s="25"/>
      <c r="F849" s="25"/>
    </row>
    <row r="850" spans="2:6" x14ac:dyDescent="0.2">
      <c r="B850" s="25"/>
      <c r="F850" s="25"/>
    </row>
    <row r="851" spans="2:6" x14ac:dyDescent="0.2">
      <c r="B851" s="25"/>
      <c r="F851" s="25"/>
    </row>
    <row r="852" spans="2:6" x14ac:dyDescent="0.2">
      <c r="B852" s="25"/>
      <c r="F852" s="25"/>
    </row>
    <row r="853" spans="2:6" x14ac:dyDescent="0.2">
      <c r="B853" s="25"/>
      <c r="F853" s="25"/>
    </row>
    <row r="854" spans="2:6" x14ac:dyDescent="0.2">
      <c r="B854" s="25"/>
      <c r="F854" s="25"/>
    </row>
    <row r="855" spans="2:6" x14ac:dyDescent="0.2">
      <c r="B855" s="25"/>
      <c r="F855" s="25"/>
    </row>
    <row r="856" spans="2:6" x14ac:dyDescent="0.2">
      <c r="B856" s="25"/>
      <c r="F856" s="25"/>
    </row>
    <row r="857" spans="2:6" x14ac:dyDescent="0.2">
      <c r="B857" s="25"/>
      <c r="F857" s="25"/>
    </row>
    <row r="858" spans="2:6" x14ac:dyDescent="0.2">
      <c r="B858" s="25"/>
      <c r="F858" s="25"/>
    </row>
    <row r="859" spans="2:6" x14ac:dyDescent="0.2">
      <c r="B859" s="25"/>
      <c r="F859" s="25"/>
    </row>
    <row r="860" spans="2:6" x14ac:dyDescent="0.2">
      <c r="B860" s="25"/>
      <c r="F860" s="25"/>
    </row>
    <row r="861" spans="2:6" x14ac:dyDescent="0.2">
      <c r="B861" s="25"/>
      <c r="F861" s="25"/>
    </row>
    <row r="862" spans="2:6" x14ac:dyDescent="0.2">
      <c r="B862" s="25"/>
      <c r="F862" s="25"/>
    </row>
    <row r="863" spans="2:6" x14ac:dyDescent="0.2">
      <c r="B863" s="25"/>
      <c r="F863" s="25"/>
    </row>
    <row r="864" spans="2:6" x14ac:dyDescent="0.2">
      <c r="B864" s="25"/>
      <c r="F864" s="25"/>
    </row>
    <row r="865" spans="2:6" x14ac:dyDescent="0.2">
      <c r="B865" s="25"/>
      <c r="F865" s="25"/>
    </row>
    <row r="866" spans="2:6" x14ac:dyDescent="0.2">
      <c r="B866" s="25"/>
      <c r="F866" s="25"/>
    </row>
    <row r="867" spans="2:6" x14ac:dyDescent="0.2">
      <c r="B867" s="25"/>
      <c r="F867" s="25"/>
    </row>
    <row r="868" spans="2:6" x14ac:dyDescent="0.2">
      <c r="B868" s="25"/>
      <c r="F868" s="25"/>
    </row>
    <row r="869" spans="2:6" x14ac:dyDescent="0.2">
      <c r="B869" s="25"/>
      <c r="F869" s="25"/>
    </row>
    <row r="870" spans="2:6" x14ac:dyDescent="0.2">
      <c r="B870" s="25"/>
      <c r="F870" s="25"/>
    </row>
    <row r="871" spans="2:6" x14ac:dyDescent="0.2">
      <c r="B871" s="25"/>
      <c r="F871" s="25"/>
    </row>
    <row r="872" spans="2:6" x14ac:dyDescent="0.2">
      <c r="B872" s="25"/>
      <c r="F872" s="25"/>
    </row>
    <row r="873" spans="2:6" x14ac:dyDescent="0.2">
      <c r="B873" s="25"/>
      <c r="F873" s="25"/>
    </row>
    <row r="874" spans="2:6" x14ac:dyDescent="0.2">
      <c r="B874" s="25"/>
      <c r="F874" s="25"/>
    </row>
    <row r="875" spans="2:6" x14ac:dyDescent="0.2">
      <c r="B875" s="25"/>
      <c r="F875" s="25"/>
    </row>
    <row r="876" spans="2:6" x14ac:dyDescent="0.2">
      <c r="B876" s="25"/>
      <c r="F876" s="25"/>
    </row>
    <row r="877" spans="2:6" x14ac:dyDescent="0.2">
      <c r="B877" s="25"/>
      <c r="F877" s="25"/>
    </row>
    <row r="878" spans="2:6" x14ac:dyDescent="0.2">
      <c r="B878" s="25"/>
      <c r="F878" s="25"/>
    </row>
    <row r="879" spans="2:6" x14ac:dyDescent="0.2">
      <c r="B879" s="25"/>
      <c r="F879" s="25"/>
    </row>
    <row r="880" spans="2:6" x14ac:dyDescent="0.2">
      <c r="B880" s="25"/>
      <c r="F880" s="25"/>
    </row>
    <row r="881" spans="2:6" x14ac:dyDescent="0.2">
      <c r="B881" s="25"/>
      <c r="F881" s="25"/>
    </row>
    <row r="882" spans="2:6" x14ac:dyDescent="0.2">
      <c r="B882" s="25"/>
      <c r="F882" s="25"/>
    </row>
    <row r="883" spans="2:6" x14ac:dyDescent="0.2">
      <c r="B883" s="25"/>
      <c r="F883" s="25"/>
    </row>
    <row r="884" spans="2:6" x14ac:dyDescent="0.2">
      <c r="B884" s="25"/>
      <c r="F884" s="25"/>
    </row>
    <row r="885" spans="2:6" x14ac:dyDescent="0.2">
      <c r="B885" s="25"/>
      <c r="F885" s="25"/>
    </row>
    <row r="886" spans="2:6" x14ac:dyDescent="0.2">
      <c r="B886" s="25"/>
      <c r="F886" s="25"/>
    </row>
  </sheetData>
  <phoneticPr fontId="8" type="noConversion"/>
  <hyperlinks>
    <hyperlink ref="P11" r:id="rId1" display="http://www.konkoly.hu/cgi-bin/IBVS?5595" xr:uid="{00000000-0004-0000-0100-000000000000}"/>
    <hyperlink ref="P13" r:id="rId2" display="http://www.konkoly.hu/cgi-bin/IBVS?5745" xr:uid="{00000000-0004-0000-0100-000001000000}"/>
    <hyperlink ref="P14" r:id="rId3" display="http://www.konkoly.hu/cgi-bin/IBVS?5745" xr:uid="{00000000-0004-0000-0100-000002000000}"/>
    <hyperlink ref="P15" r:id="rId4" display="http://www.konkoly.hu/cgi-bin/IBVS?5595" xr:uid="{00000000-0004-0000-0100-000003000000}"/>
    <hyperlink ref="P16" r:id="rId5" display="http://www.konkoly.hu/cgi-bin/IBVS?5595" xr:uid="{00000000-0004-0000-0100-000004000000}"/>
    <hyperlink ref="P17" r:id="rId6" display="http://www.konkoly.hu/cgi-bin/IBVS?5745" xr:uid="{00000000-0004-0000-0100-000005000000}"/>
    <hyperlink ref="P18" r:id="rId7" display="http://www.konkoly.hu/cgi-bin/IBVS?5595" xr:uid="{00000000-0004-0000-0100-000006000000}"/>
    <hyperlink ref="P19" r:id="rId8" display="http://www.konkoly.hu/cgi-bin/IBVS?5745" xr:uid="{00000000-0004-0000-0100-000007000000}"/>
    <hyperlink ref="P20" r:id="rId9" display="http://www.konkoly.hu/cgi-bin/IBVS?5595" xr:uid="{00000000-0004-0000-0100-000008000000}"/>
    <hyperlink ref="P21" r:id="rId10" display="http://www.konkoly.hu/cgi-bin/IBVS?5595" xr:uid="{00000000-0004-0000-0100-000009000000}"/>
    <hyperlink ref="P22" r:id="rId11" display="http://www.bav-astro.de/sfs/BAVM_link.php?BAVMnr=172" xr:uid="{00000000-0004-0000-0100-00000A000000}"/>
    <hyperlink ref="P23" r:id="rId12" display="http://www.bav-astro.de/sfs/BAVM_link.php?BAVMnr=172" xr:uid="{00000000-0004-0000-0100-00000B000000}"/>
    <hyperlink ref="P24" r:id="rId13" display="http://www.konkoly.hu/cgi-bin/IBVS?5745" xr:uid="{00000000-0004-0000-0100-00000C000000}"/>
    <hyperlink ref="P25" r:id="rId14" display="http://www.bav-astro.de/sfs/BAVM_link.php?BAVMnr=178" xr:uid="{00000000-0004-0000-0100-00000D000000}"/>
    <hyperlink ref="P76" r:id="rId15" display="http://www.bav-astro.de/sfs/BAVM_link.php?BAVMnr=193" xr:uid="{00000000-0004-0000-0100-00000E000000}"/>
    <hyperlink ref="P77" r:id="rId16" display="http://vsolj.cetus-net.org/no48.pdf" xr:uid="{00000000-0004-0000-0100-00000F000000}"/>
    <hyperlink ref="P78" r:id="rId17" display="http://var.astro.cz/oejv/issues/oejv0137.pdf" xr:uid="{00000000-0004-0000-0100-000010000000}"/>
    <hyperlink ref="P79" r:id="rId18" display="http://var.astro.cz/oejv/issues/oejv0137.pdf" xr:uid="{00000000-0004-0000-0100-000011000000}"/>
    <hyperlink ref="P80" r:id="rId19" display="http://www.bav-astro.de/sfs/BAVM_link.php?BAVMnr=212" xr:uid="{00000000-0004-0000-0100-000012000000}"/>
    <hyperlink ref="P81" r:id="rId20" display="http://var.astro.cz/oejv/issues/oejv0137.pdf" xr:uid="{00000000-0004-0000-0100-000013000000}"/>
    <hyperlink ref="P82" r:id="rId21" display="http://var.astro.cz/oejv/issues/oejv0137.pdf" xr:uid="{00000000-0004-0000-0100-000014000000}"/>
    <hyperlink ref="P83" r:id="rId22" display="http://var.astro.cz/oejv/issues/oejv0137.pdf" xr:uid="{00000000-0004-0000-0100-000015000000}"/>
    <hyperlink ref="P26" r:id="rId23" display="http://www.bav-astro.de/sfs/BAVM_link.php?BAVMnr=228" xr:uid="{00000000-0004-0000-0100-000016000000}"/>
    <hyperlink ref="P27" r:id="rId24" display="http://www.bav-astro.de/sfs/BAVM_link.php?BAVMnr=214" xr:uid="{00000000-0004-0000-0100-000017000000}"/>
    <hyperlink ref="P28" r:id="rId25" display="http://www.bav-astro.de/sfs/BAVM_link.php?BAVMnr=215" xr:uid="{00000000-0004-0000-0100-000018000000}"/>
    <hyperlink ref="P29" r:id="rId26" display="http://www.bav-astro.de/sfs/BAVM_link.php?BAVMnr=215" xr:uid="{00000000-0004-0000-0100-000019000000}"/>
    <hyperlink ref="P30" r:id="rId27" display="http://var.astro.cz/oejv/issues/oejv0160.pdf" xr:uid="{00000000-0004-0000-0100-00001A000000}"/>
    <hyperlink ref="P31" r:id="rId28" display="http://www.bav-astro.de/sfs/BAVM_link.php?BAVMnr=220" xr:uid="{00000000-0004-0000-0100-00001B000000}"/>
    <hyperlink ref="P32" r:id="rId29" display="http://var.astro.cz/oejv/issues/oejv0160.pdf" xr:uid="{00000000-0004-0000-0100-00001C000000}"/>
    <hyperlink ref="P33" r:id="rId30" display="http://var.astro.cz/oejv/issues/oejv0160.pdf" xr:uid="{00000000-0004-0000-0100-00001D000000}"/>
    <hyperlink ref="P84" r:id="rId31" display="http://www.bav-astro.de/sfs/BAVM_link.php?BAVMnr=225" xr:uid="{00000000-0004-0000-0100-00001E000000}"/>
    <hyperlink ref="P85" r:id="rId32" display="http://www.bav-astro.de/sfs/BAVM_link.php?BAVMnr=225" xr:uid="{00000000-0004-0000-0100-00001F000000}"/>
    <hyperlink ref="P86" r:id="rId33" display="http://www.bav-astro.de/sfs/BAVM_link.php?BAVMnr=225" xr:uid="{00000000-0004-0000-0100-000020000000}"/>
    <hyperlink ref="P34" r:id="rId34" display="http://www.bav-astro.de/sfs/BAVM_link.php?BAVMnr=231" xr:uid="{00000000-0004-0000-0100-00002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2024-02-17T03:41:55Z</dcterms:modified>
</cp:coreProperties>
</file>