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F472A5D-7175-4B1E-8342-0038A6D45845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3" r:id="rId2"/>
  </sheets>
  <calcPr calcId="181029"/>
</workbook>
</file>

<file path=xl/calcChain.xml><?xml version="1.0" encoding="utf-8"?>
<calcChain xmlns="http://schemas.openxmlformats.org/spreadsheetml/2006/main">
  <c r="F27" i="3" l="1"/>
  <c r="G27" i="3"/>
  <c r="I27" i="3"/>
  <c r="F11" i="3"/>
  <c r="G11" i="3"/>
  <c r="E14" i="3"/>
  <c r="C17" i="3"/>
  <c r="E21" i="3"/>
  <c r="F21" i="3"/>
  <c r="G21" i="3"/>
  <c r="H21" i="3"/>
  <c r="Q21" i="3"/>
  <c r="E22" i="3"/>
  <c r="F22" i="3"/>
  <c r="G22" i="3"/>
  <c r="H22" i="3"/>
  <c r="Q22" i="3"/>
  <c r="E23" i="3"/>
  <c r="F23" i="3"/>
  <c r="G23" i="3"/>
  <c r="H23" i="3"/>
  <c r="Q23" i="3"/>
  <c r="E24" i="3"/>
  <c r="F24" i="3"/>
  <c r="G24" i="3"/>
  <c r="H24" i="3"/>
  <c r="Q24" i="3"/>
  <c r="E25" i="3"/>
  <c r="F25" i="3"/>
  <c r="G25" i="3"/>
  <c r="I25" i="3"/>
  <c r="Q25" i="3"/>
  <c r="E26" i="3"/>
  <c r="F26" i="3"/>
  <c r="G26" i="3"/>
  <c r="I26" i="3"/>
  <c r="Q26" i="3"/>
  <c r="E27" i="3"/>
  <c r="Q27" i="3"/>
  <c r="E25" i="1"/>
  <c r="F25" i="1"/>
  <c r="G25" i="1"/>
  <c r="I25" i="1"/>
  <c r="E26" i="1"/>
  <c r="F26" i="1"/>
  <c r="G26" i="1"/>
  <c r="I26" i="1"/>
  <c r="E27" i="1"/>
  <c r="F27" i="1"/>
  <c r="G27" i="1"/>
  <c r="I27" i="1"/>
  <c r="F11" i="1"/>
  <c r="Q25" i="1"/>
  <c r="Q26" i="1"/>
  <c r="Q27" i="1"/>
  <c r="G11" i="1"/>
  <c r="E14" i="1"/>
  <c r="C17" i="1"/>
  <c r="E23" i="1"/>
  <c r="F23" i="1"/>
  <c r="G23" i="1"/>
  <c r="H23" i="1"/>
  <c r="E24" i="1"/>
  <c r="F24" i="1"/>
  <c r="G24" i="1"/>
  <c r="H24" i="1"/>
  <c r="E22" i="1"/>
  <c r="F22" i="1"/>
  <c r="G22" i="1"/>
  <c r="H22" i="1"/>
  <c r="E21" i="1"/>
  <c r="F21" i="1"/>
  <c r="G21" i="1"/>
  <c r="H21" i="1"/>
  <c r="Q22" i="1"/>
  <c r="Q24" i="1"/>
  <c r="Q23" i="1"/>
  <c r="Q21" i="1"/>
  <c r="C12" i="3"/>
  <c r="C11" i="3"/>
  <c r="C11" i="1"/>
  <c r="O24" i="3" l="1"/>
  <c r="O26" i="3"/>
  <c r="C15" i="3"/>
  <c r="O22" i="3"/>
  <c r="O25" i="3"/>
  <c r="O23" i="3"/>
  <c r="O27" i="3"/>
  <c r="O21" i="3"/>
  <c r="C16" i="3"/>
  <c r="D18" i="3" s="1"/>
  <c r="E15" i="3"/>
  <c r="E15" i="1"/>
  <c r="C12" i="1"/>
  <c r="C16" i="1" l="1"/>
  <c r="D18" i="1" s="1"/>
  <c r="O21" i="1"/>
  <c r="O24" i="1"/>
  <c r="O27" i="1"/>
  <c r="O26" i="1"/>
  <c r="O23" i="1"/>
  <c r="O25" i="1"/>
  <c r="C15" i="1"/>
  <c r="O22" i="1"/>
  <c r="C18" i="3"/>
  <c r="E16" i="3"/>
  <c r="E17" i="3" s="1"/>
  <c r="C18" i="1" l="1"/>
  <c r="E16" i="1"/>
  <c r="E17" i="1" s="1"/>
</calcChain>
</file>

<file path=xl/sharedStrings.xml><?xml version="1.0" encoding="utf-8"?>
<sst xmlns="http://schemas.openxmlformats.org/spreadsheetml/2006/main" count="120" uniqueCount="47">
  <si>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</si>
  <si>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</si>
  <si>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</si>
  <si>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</si>
  <si>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</si>
  <si>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</si>
  <si>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</si>
  <si>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</si>
  <si>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</si>
  <si>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</si>
  <si>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</si>
  <si>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</si>
  <si>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</si>
  <si>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</si>
  <si>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</si>
  <si>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</si>
  <si>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</si>
  <si>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</si>
  <si>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</si>
  <si>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</si>
  <si>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</si>
  <si>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</si>
  <si>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</si>
  <si>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</si>
  <si>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</si>
  <si>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</si>
  <si>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</si>
  <si>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</si>
  <si>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aka HIP 110662</t>
  </si>
  <si>
    <t>HIP</t>
  </si>
  <si>
    <t># of data points:</t>
  </si>
  <si>
    <t>EW?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</si>
  <si>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</si>
  <si>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</si>
  <si>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</si>
  <si>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</si>
  <si>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</si>
  <si>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</si>
  <si>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</si>
  <si>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</si>
  <si>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</si>
  <si>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IBVS 5958</t>
  </si>
  <si>
    <t>II</t>
  </si>
  <si>
    <t>I</t>
  </si>
  <si>
    <t>IBVS</t>
  </si>
  <si>
    <t>V0407 Lac / GSC 03208-02570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</si>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</sst>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9" fillId="0" borderId="0" xfId="0" applyFont="1">
      <alignment vertical="top"/>
    </xf>
    <xf numFmtId="0" fontId="8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7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6" fillId="2" borderId="0" xfId="0" applyFont="1" applyFill="1" applyAlignment="1"/>
    <xf numFmtId="0" fontId="15" fillId="0" borderId="0" xfId="0" applyFont="1" applyAlignment="1"/>
    <xf numFmtId="0" fontId="0" fillId="0" borderId="0" xfId="0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V0407 Lac - O-C Diagr.</a:t>
            </a:r>
          </a:p>
        </c:rich>
      </c:tx>
      <c:layout>
        <c:manualLayout>
          <c:xMode val="edge"/>
          <c:yMode val="edge"/>
          <c:x val="0.3726997085487013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50316971156187"/>
          <c:y val="0.14414456686540114"/>
          <c:w val="0.81595153130956077"/>
          <c:h val="0.636638503655521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HIP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1'!$F$21:$F$30</c:f>
              <c:numCache>
                <c:formatCode>General</c:formatCode>
                <c:ptCount val="1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9272</c:v>
                </c:pt>
                <c:pt idx="5">
                  <c:v>9274.5</c:v>
                </c:pt>
                <c:pt idx="6">
                  <c:v>9285.5</c:v>
                </c:pt>
              </c:numCache>
            </c:numRef>
          </c:xVal>
          <c:yVal>
            <c:numRef>
              <c:f>'Active 1'!$H$21:$H$30</c:f>
              <c:numCache>
                <c:formatCode>General</c:formatCode>
                <c:ptCount val="10"/>
                <c:pt idx="0">
                  <c:v>-1.0178000004088972E-2</c:v>
                </c:pt>
                <c:pt idx="1">
                  <c:v>1.5039999998407438E-3</c:v>
                </c:pt>
                <c:pt idx="2">
                  <c:v>2.6643999997759238E-2</c:v>
                </c:pt>
                <c:pt idx="3">
                  <c:v>0.11158799999975599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60-4925-902C-CB6BE9E6E8A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1'!$D$22:$D$50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9272</c:v>
                </c:pt>
                <c:pt idx="5">
                  <c:v>9274.5</c:v>
                </c:pt>
                <c:pt idx="6">
                  <c:v>9285.5</c:v>
                </c:pt>
              </c:numCache>
            </c:numRef>
          </c:xVal>
          <c:yVal>
            <c:numRef>
              <c:f>'Active 1'!$I$21:$I$50</c:f>
              <c:numCache>
                <c:formatCode>General</c:formatCode>
                <c:ptCount val="30"/>
                <c:pt idx="4">
                  <c:v>-1.3471999998728279E-2</c:v>
                </c:pt>
                <c:pt idx="5">
                  <c:v>-4.5620000018971041E-3</c:v>
                </c:pt>
                <c:pt idx="6">
                  <c:v>-5.7979999983217567E-3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60-4925-902C-CB6BE9E6E8A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2E-3</c:v>
                  </c:pt>
                  <c:pt idx="5">
                    <c:v>1.8E-3</c:v>
                  </c:pt>
                  <c:pt idx="6">
                    <c:v>1E-3</c:v>
                  </c:pt>
                </c:numCache>
              </c:numRef>
            </c:plus>
            <c:min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2E-3</c:v>
                  </c:pt>
                  <c:pt idx="5">
                    <c:v>1.8E-3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9272</c:v>
                </c:pt>
                <c:pt idx="5">
                  <c:v>9274.5</c:v>
                </c:pt>
                <c:pt idx="6">
                  <c:v>9285.5</c:v>
                </c:pt>
              </c:numCache>
            </c:numRef>
          </c:xVal>
          <c:yVal>
            <c:numRef>
              <c:f>'Active 1'!$J$21:$J$50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60-4925-902C-CB6BE9E6E8A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9272</c:v>
                </c:pt>
                <c:pt idx="5">
                  <c:v>9274.5</c:v>
                </c:pt>
                <c:pt idx="6">
                  <c:v>9285.5</c:v>
                </c:pt>
              </c:numCache>
            </c:numRef>
          </c:xVal>
          <c:yVal>
            <c:numRef>
              <c:f>'Active 1'!$K$21:$K$50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60-4925-902C-CB6BE9E6E8A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9272</c:v>
                </c:pt>
                <c:pt idx="5">
                  <c:v>9274.5</c:v>
                </c:pt>
                <c:pt idx="6">
                  <c:v>9285.5</c:v>
                </c:pt>
              </c:numCache>
            </c:numRef>
          </c:xVal>
          <c:yVal>
            <c:numRef>
              <c:f>'Active 1'!$L$21:$L$50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60-4925-902C-CB6BE9E6E8A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9272</c:v>
                </c:pt>
                <c:pt idx="5">
                  <c:v>9274.5</c:v>
                </c:pt>
                <c:pt idx="6">
                  <c:v>9285.5</c:v>
                </c:pt>
              </c:numCache>
            </c:numRef>
          </c:xVal>
          <c:yVal>
            <c:numRef>
              <c:f>'Active 1'!$M$21:$M$50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60-4925-902C-CB6BE9E6E8A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9272</c:v>
                </c:pt>
                <c:pt idx="5">
                  <c:v>9274.5</c:v>
                </c:pt>
                <c:pt idx="6">
                  <c:v>9285.5</c:v>
                </c:pt>
              </c:numCache>
            </c:numRef>
          </c:xVal>
          <c:yVal>
            <c:numRef>
              <c:f>'Active 1'!$N$21:$N$50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60-4925-902C-CB6BE9E6E8A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9272</c:v>
                </c:pt>
                <c:pt idx="5">
                  <c:v>9274.5</c:v>
                </c:pt>
                <c:pt idx="6">
                  <c:v>9285.5</c:v>
                </c:pt>
              </c:numCache>
            </c:numRef>
          </c:xVal>
          <c:yVal>
            <c:numRef>
              <c:f>'Active 1'!$O$21:$O$50</c:f>
              <c:numCache>
                <c:formatCode>General</c:formatCode>
                <c:ptCount val="30"/>
                <c:pt idx="0">
                  <c:v>3.3197678251990576E-2</c:v>
                </c:pt>
                <c:pt idx="1">
                  <c:v>3.0317463994946305E-2</c:v>
                </c:pt>
                <c:pt idx="2">
                  <c:v>3.0035090048177258E-2</c:v>
                </c:pt>
                <c:pt idx="3">
                  <c:v>2.8629736636180545E-2</c:v>
                </c:pt>
                <c:pt idx="4">
                  <c:v>-5.4614871679746699E-3</c:v>
                </c:pt>
                <c:pt idx="5">
                  <c:v>-5.4723477043888621E-3</c:v>
                </c:pt>
                <c:pt idx="6">
                  <c:v>-5.5201340646113192E-3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60-4925-902C-CB6BE9E6E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645448"/>
        <c:axId val="1"/>
      </c:scatterChart>
      <c:valAx>
        <c:axId val="69664544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401993462474"/>
              <c:y val="0.84084336304808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13496932515337E-2"/>
              <c:y val="0.37237331820008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645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46028372220342"/>
          <c:y val="0.92192475940507435"/>
          <c:w val="0.63650355055311336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V0407 Lac - O-C Diagr.</a:t>
            </a:r>
          </a:p>
        </c:rich>
      </c:tx>
      <c:layout>
        <c:manualLayout>
          <c:xMode val="edge"/>
          <c:yMode val="edge"/>
          <c:x val="0.37749700711871448"/>
          <c:y val="3.59282649682671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16845329249618"/>
          <c:y val="0.14371278494688106"/>
          <c:w val="0.8223583460949464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HIP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2'!$F$21:$F$30</c:f>
              <c:numCache>
                <c:formatCode>General</c:formatCode>
                <c:ptCount val="1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2'!$H$21:$H$30</c:f>
              <c:numCache>
                <c:formatCode>General</c:formatCode>
                <c:ptCount val="10"/>
                <c:pt idx="0">
                  <c:v>-1.0178000004088972E-2</c:v>
                </c:pt>
                <c:pt idx="1">
                  <c:v>1.5039999998407438E-3</c:v>
                </c:pt>
                <c:pt idx="2">
                  <c:v>2.6643999997759238E-2</c:v>
                </c:pt>
                <c:pt idx="3">
                  <c:v>0.11158799999975599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5C-462E-9406-FA5ED37F028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2'!$D$22:$D$50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2'!$I$21:$I$50</c:f>
              <c:numCache>
                <c:formatCode>General</c:formatCode>
                <c:ptCount val="30"/>
                <c:pt idx="4">
                  <c:v>2.019218000001274</c:v>
                </c:pt>
                <c:pt idx="5">
                  <c:v>2.0281279999981052</c:v>
                </c:pt>
                <c:pt idx="6">
                  <c:v>2.0268919999944046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5C-462E-9406-FA5ED37F028A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2E-3</c:v>
                  </c:pt>
                  <c:pt idx="5">
                    <c:v>1.8E-3</c:v>
                  </c:pt>
                  <c:pt idx="6">
                    <c:v>1E-3</c:v>
                  </c:pt>
                </c:numCache>
              </c:numRef>
            </c:plus>
            <c:minus>
              <c:numRef>
                <c:f>'Active 2'!$D$21:$D$50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2E-3</c:v>
                  </c:pt>
                  <c:pt idx="5">
                    <c:v>1.8E-3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2'!$J$21:$J$50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5C-462E-9406-FA5ED37F028A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2'!$K$21:$K$50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5C-462E-9406-FA5ED37F028A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2'!$L$21:$L$50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5C-462E-9406-FA5ED37F028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2'!$M$21:$M$50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5C-462E-9406-FA5ED37F028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2'!$N$21:$N$50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5C-462E-9406-FA5ED37F028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2'!$O$21:$O$50</c:f>
              <c:numCache>
                <c:formatCode>General</c:formatCode>
                <c:ptCount val="30"/>
                <c:pt idx="0">
                  <c:v>-0.11147155271648647</c:v>
                </c:pt>
                <c:pt idx="1">
                  <c:v>4.7388616905739006E-2</c:v>
                </c:pt>
                <c:pt idx="2">
                  <c:v>6.2963143339290539E-2</c:v>
                </c:pt>
                <c:pt idx="3">
                  <c:v>0.14047636335858155</c:v>
                </c:pt>
                <c:pt idx="4">
                  <c:v>2.020201899838761</c:v>
                </c:pt>
                <c:pt idx="5">
                  <c:v>2.0208009200862049</c:v>
                </c:pt>
                <c:pt idx="6">
                  <c:v>2.02343660917496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5C-462E-9406-FA5ED37F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535920"/>
        <c:axId val="1"/>
      </c:scatterChart>
      <c:valAx>
        <c:axId val="883535920"/>
        <c:scaling>
          <c:orientation val="minMax"/>
          <c:max val="10000"/>
          <c:min val="9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7381316998473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.2000000000000002"/>
          <c:min val="1.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3598774885145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3535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358346094946402"/>
          <c:y val="0.92215694595061837"/>
          <c:w val="0.63552833078101068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V0407 Lac - O-C Diagr.</a:t>
            </a:r>
          </a:p>
        </c:rich>
      </c:tx>
      <c:layout>
        <c:manualLayout>
          <c:xMode val="edge"/>
          <c:yMode val="edge"/>
          <c:x val="0.37308916660646774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91150449085031"/>
          <c:y val="0.14328358208955225"/>
          <c:w val="0.82568930632601412"/>
          <c:h val="0.63880597014925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HIP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2'!$F$21:$F$30</c:f>
              <c:numCache>
                <c:formatCode>General</c:formatCode>
                <c:ptCount val="1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2'!$H$21:$H$30</c:f>
              <c:numCache>
                <c:formatCode>General</c:formatCode>
                <c:ptCount val="10"/>
                <c:pt idx="0">
                  <c:v>-1.0178000004088972E-2</c:v>
                </c:pt>
                <c:pt idx="1">
                  <c:v>1.5039999998407438E-3</c:v>
                </c:pt>
                <c:pt idx="2">
                  <c:v>2.6643999997759238E-2</c:v>
                </c:pt>
                <c:pt idx="3">
                  <c:v>0.11158799999975599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E0-4300-B08A-48EA27B49E87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2'!$D$22:$D$50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2'!$I$21:$I$50</c:f>
              <c:numCache>
                <c:formatCode>General</c:formatCode>
                <c:ptCount val="30"/>
                <c:pt idx="4">
                  <c:v>2.019218000001274</c:v>
                </c:pt>
                <c:pt idx="5">
                  <c:v>2.0281279999981052</c:v>
                </c:pt>
                <c:pt idx="6">
                  <c:v>2.0268919999944046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E0-4300-B08A-48EA27B49E87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2E-3</c:v>
                  </c:pt>
                  <c:pt idx="5">
                    <c:v>1.8E-3</c:v>
                  </c:pt>
                  <c:pt idx="6">
                    <c:v>1E-3</c:v>
                  </c:pt>
                </c:numCache>
              </c:numRef>
            </c:plus>
            <c:minus>
              <c:numRef>
                <c:f>'Active 2'!$D$21:$D$50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2E-3</c:v>
                  </c:pt>
                  <c:pt idx="5">
                    <c:v>1.8E-3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2'!$J$21:$J$50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E0-4300-B08A-48EA27B49E87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2'!$K$21:$K$50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E0-4300-B08A-48EA27B49E87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2'!$L$21:$L$50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E0-4300-B08A-48EA27B49E8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2'!$M$21:$M$50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E0-4300-B08A-48EA27B49E8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2'!$N$21:$N$50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E0-4300-B08A-48EA27B49E8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2'!$F$21:$F$50</c:f>
              <c:numCache>
                <c:formatCode>General</c:formatCode>
                <c:ptCount val="30"/>
                <c:pt idx="0">
                  <c:v>373</c:v>
                </c:pt>
                <c:pt idx="1">
                  <c:v>1036</c:v>
                </c:pt>
                <c:pt idx="2">
                  <c:v>1101</c:v>
                </c:pt>
                <c:pt idx="3">
                  <c:v>1424.5</c:v>
                </c:pt>
                <c:pt idx="4">
                  <c:v>9269.5</c:v>
                </c:pt>
                <c:pt idx="5">
                  <c:v>9272</c:v>
                </c:pt>
                <c:pt idx="6">
                  <c:v>9283</c:v>
                </c:pt>
              </c:numCache>
            </c:numRef>
          </c:xVal>
          <c:yVal>
            <c:numRef>
              <c:f>'Active 2'!$O$21:$O$50</c:f>
              <c:numCache>
                <c:formatCode>General</c:formatCode>
                <c:ptCount val="30"/>
                <c:pt idx="0">
                  <c:v>-0.11147155271648647</c:v>
                </c:pt>
                <c:pt idx="1">
                  <c:v>4.7388616905739006E-2</c:v>
                </c:pt>
                <c:pt idx="2">
                  <c:v>6.2963143339290539E-2</c:v>
                </c:pt>
                <c:pt idx="3">
                  <c:v>0.14047636335858155</c:v>
                </c:pt>
                <c:pt idx="4">
                  <c:v>2.020201899838761</c:v>
                </c:pt>
                <c:pt idx="5">
                  <c:v>2.0208009200862049</c:v>
                </c:pt>
                <c:pt idx="6">
                  <c:v>2.02343660917496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E0-4300-B08A-48EA27B49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538256"/>
        <c:axId val="1"/>
      </c:scatterChart>
      <c:valAx>
        <c:axId val="75153825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7847849294067"/>
              <c:y val="0.84179104477611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538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71285928708451"/>
          <c:y val="0.92238805970149251"/>
          <c:w val="0.63455753810590187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19050</xdr:rowOff>
    </xdr:from>
    <xdr:to>
      <xdr:col>16</xdr:col>
      <xdr:colOff>19050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8ADD18-9E81-D796-9DBD-E16B0F000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0</xdr:rowOff>
    </xdr:from>
    <xdr:to>
      <xdr:col>17</xdr:col>
      <xdr:colOff>542925</xdr:colOff>
      <xdr:row>18</xdr:row>
      <xdr:rowOff>152399</xdr:rowOff>
    </xdr:to>
    <xdr:graphicFrame macro="">
      <xdr:nvGraphicFramePr>
        <xdr:cNvPr id="51204" name="Chart 2">
          <a:extLst>
            <a:ext uri="{FF2B5EF4-FFF2-40B4-BE49-F238E27FC236}">
              <a16:creationId xmlns:a16="http://schemas.microsoft.com/office/drawing/2014/main" id="{36ADAA2A-0314-F49B-AB25-3EC6EF922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</xdr:colOff>
      <xdr:row>0</xdr:row>
      <xdr:rowOff>0</xdr:rowOff>
    </xdr:from>
    <xdr:to>
      <xdr:col>27</xdr:col>
      <xdr:colOff>95250</xdr:colOff>
      <xdr:row>18</xdr:row>
      <xdr:rowOff>133350</xdr:rowOff>
    </xdr:to>
    <xdr:graphicFrame macro="">
      <xdr:nvGraphicFramePr>
        <xdr:cNvPr id="51205" name="Chart 3">
          <a:extLst>
            <a:ext uri="{FF2B5EF4-FFF2-40B4-BE49-F238E27FC236}">
              <a16:creationId xmlns:a16="http://schemas.microsoft.com/office/drawing/2014/main" id="{1F3EED5E-6729-F127-1BC7-FE40F94F4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2" t="s">
        <v>45</v>
      </c>
    </row>
    <row r="2" spans="1:7" x14ac:dyDescent="0.2">
      <c r="A2" t="s">
        <v>24</v>
      </c>
      <c r="B2" s="9" t="s">
        <v>31</v>
      </c>
      <c r="C2" t="s">
        <v>28</v>
      </c>
    </row>
    <row r="3" spans="1:7" ht="13.5" thickBot="1" x14ac:dyDescent="0.25"/>
    <row r="4" spans="1:7" x14ac:dyDescent="0.2">
      <c r="A4" s="6" t="s">
        <v>0</v>
      </c>
      <c r="C4" s="2" t="s">
        <v>13</v>
      </c>
      <c r="D4" s="3" t="s">
        <v>13</v>
      </c>
    </row>
    <row r="6" spans="1:7" x14ac:dyDescent="0.2">
      <c r="A6" s="6" t="s">
        <v>1</v>
      </c>
    </row>
    <row r="7" spans="1:7" x14ac:dyDescent="0.2">
      <c r="A7" t="s">
        <v>2</v>
      </c>
      <c r="C7">
        <v>47861.65</v>
      </c>
    </row>
    <row r="8" spans="1:7" x14ac:dyDescent="0.2">
      <c r="A8" t="s">
        <v>3</v>
      </c>
      <c r="C8">
        <v>0.81307600000000002</v>
      </c>
    </row>
    <row r="9" spans="1:7" x14ac:dyDescent="0.2">
      <c r="A9" s="10" t="s">
        <v>32</v>
      </c>
      <c r="B9" s="11"/>
      <c r="C9" s="12">
        <v>-9.5</v>
      </c>
      <c r="D9" s="11" t="s">
        <v>33</v>
      </c>
      <c r="E9" s="11"/>
    </row>
    <row r="10" spans="1:7" ht="13.5" thickBot="1" x14ac:dyDescent="0.25">
      <c r="A10" s="11"/>
      <c r="B10" s="11"/>
      <c r="C10" s="5" t="s">
        <v>20</v>
      </c>
      <c r="D10" s="5" t="s">
        <v>21</v>
      </c>
      <c r="E10" s="11"/>
    </row>
    <row r="11" spans="1:7" x14ac:dyDescent="0.2">
      <c r="A11" s="11" t="s">
        <v>15</v>
      </c>
      <c r="B11" s="11"/>
      <c r="C11" s="13">
        <f ca="1">INTERCEPT(INDIRECT($G$11):G992,INDIRECT($F$11):F992)</f>
        <v>3.4818070284988331E-2</v>
      </c>
      <c r="D11" s="4"/>
      <c r="E11" s="11"/>
      <c r="F11" s="14" t="str">
        <f>"F"&amp;E19</f>
        <v>F21</v>
      </c>
      <c r="G11" s="15" t="str">
        <f>"G"&amp;E19</f>
        <v>G21</v>
      </c>
    </row>
    <row r="12" spans="1:7" x14ac:dyDescent="0.2">
      <c r="A12" s="11" t="s">
        <v>16</v>
      </c>
      <c r="B12" s="11"/>
      <c r="C12" s="13">
        <f ca="1">SLOPE(INDIRECT($G$11):G992,INDIRECT($F$11):F992)</f>
        <v>-4.3442145656776315E-6</v>
      </c>
      <c r="D12" s="4"/>
      <c r="E12" s="11"/>
    </row>
    <row r="13" spans="1:7" x14ac:dyDescent="0.2">
      <c r="A13" s="11" t="s">
        <v>19</v>
      </c>
      <c r="B13" s="11"/>
      <c r="C13" s="4" t="s">
        <v>13</v>
      </c>
      <c r="D13" s="16" t="s">
        <v>34</v>
      </c>
      <c r="E13" s="12">
        <v>1</v>
      </c>
    </row>
    <row r="14" spans="1:7" x14ac:dyDescent="0.2">
      <c r="A14" s="11"/>
      <c r="B14" s="11"/>
      <c r="C14" s="11"/>
      <c r="D14" s="16" t="s">
        <v>35</v>
      </c>
      <c r="E14" s="17">
        <f ca="1">NOW()+15018.5+$C$9/24</f>
        <v>60357.706227083334</v>
      </c>
    </row>
    <row r="15" spans="1:7" x14ac:dyDescent="0.2">
      <c r="A15" s="18" t="s">
        <v>17</v>
      </c>
      <c r="B15" s="11"/>
      <c r="C15" s="19">
        <f ca="1">(C7+C11)+(C8+C12)*INT(MAX(F21:F3533))</f>
        <v>55411.055142038043</v>
      </c>
      <c r="D15" s="16" t="s">
        <v>36</v>
      </c>
      <c r="E15" s="17">
        <f ca="1">ROUND(2*(E14-$C$7)/$C$8,0)/2+E13</f>
        <v>15370</v>
      </c>
    </row>
    <row r="16" spans="1:7" x14ac:dyDescent="0.2">
      <c r="A16" s="20" t="s">
        <v>4</v>
      </c>
      <c r="B16" s="11"/>
      <c r="C16" s="21">
        <f ca="1">+C8+C12</f>
        <v>0.81307165578543439</v>
      </c>
      <c r="D16" s="16" t="s">
        <v>37</v>
      </c>
      <c r="E16" s="15">
        <f ca="1">ROUND(2*(E14-$C$15)/$C$16,0)/2+E13</f>
        <v>6085</v>
      </c>
    </row>
    <row r="17" spans="1:17" ht="13.5" thickBot="1" x14ac:dyDescent="0.25">
      <c r="A17" s="16" t="s">
        <v>30</v>
      </c>
      <c r="B17" s="11"/>
      <c r="C17" s="11">
        <f>COUNT(C21:C2191)</f>
        <v>7</v>
      </c>
      <c r="D17" s="16" t="s">
        <v>38</v>
      </c>
      <c r="E17" s="22">
        <f ca="1">+$C$15+$C$16*E16-15018.5-$C$9/24</f>
        <v>45340.492000825747</v>
      </c>
    </row>
    <row r="18" spans="1:17" ht="14.25" thickTop="1" thickBot="1" x14ac:dyDescent="0.25">
      <c r="A18" s="20" t="s">
        <v>5</v>
      </c>
      <c r="B18" s="11"/>
      <c r="C18" s="23">
        <f ca="1">+C15</f>
        <v>55411.055142038043</v>
      </c>
      <c r="D18" s="24">
        <f ca="1">+C16</f>
        <v>0.81307165578543439</v>
      </c>
      <c r="E18" s="25" t="s">
        <v>39</v>
      </c>
    </row>
    <row r="19" spans="1:17" ht="13.5" thickTop="1" x14ac:dyDescent="0.2">
      <c r="A19" s="26" t="s">
        <v>40</v>
      </c>
      <c r="E19" s="27">
        <v>21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12</v>
      </c>
      <c r="E20" s="5" t="s">
        <v>9</v>
      </c>
      <c r="F20" s="5" t="s">
        <v>10</v>
      </c>
      <c r="G20" s="5" t="s">
        <v>11</v>
      </c>
      <c r="H20" s="8" t="s">
        <v>29</v>
      </c>
      <c r="I20" s="8" t="s">
        <v>44</v>
      </c>
      <c r="J20" s="8" t="s">
        <v>46</v>
      </c>
      <c r="K20" s="8" t="s">
        <v>18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14</v>
      </c>
    </row>
    <row r="21" spans="1:17" x14ac:dyDescent="0.2">
      <c r="A21" t="s">
        <v>29</v>
      </c>
      <c r="C21" s="33">
        <v>48164.917170000001</v>
      </c>
      <c r="D21" s="33" t="s">
        <v>13</v>
      </c>
      <c r="E21">
        <f t="shared" ref="E21:E27" si="0">+(C21-C$7)/C$8</f>
        <v>372.98748210499286</v>
      </c>
      <c r="F21">
        <f t="shared" ref="F21:F27" si="1">ROUND(2*E21,0)/2</f>
        <v>373</v>
      </c>
      <c r="G21">
        <f t="shared" ref="G21:G27" si="2">+C21-(C$7+F21*C$8)</f>
        <v>-1.0178000004088972E-2</v>
      </c>
      <c r="H21">
        <f>+G21</f>
        <v>-1.0178000004088972E-2</v>
      </c>
      <c r="O21">
        <f t="shared" ref="O21:O27" ca="1" si="3">+C$11+C$12*F21</f>
        <v>3.3197678251990576E-2</v>
      </c>
      <c r="Q21" s="1">
        <f t="shared" ref="Q21:Q27" si="4">+C21-15018.5</f>
        <v>33146.417170000001</v>
      </c>
    </row>
    <row r="22" spans="1:17" x14ac:dyDescent="0.2">
      <c r="A22" t="s">
        <v>29</v>
      </c>
      <c r="C22" s="33">
        <v>48703.998240000001</v>
      </c>
      <c r="D22" s="33" t="s">
        <v>13</v>
      </c>
      <c r="E22">
        <f t="shared" si="0"/>
        <v>1036.0018497655808</v>
      </c>
      <c r="F22">
        <f t="shared" si="1"/>
        <v>1036</v>
      </c>
      <c r="G22">
        <f t="shared" si="2"/>
        <v>1.5039999998407438E-3</v>
      </c>
      <c r="H22">
        <f>+G22</f>
        <v>1.5039999998407438E-3</v>
      </c>
      <c r="O22">
        <f t="shared" ca="1" si="3"/>
        <v>3.0317463994946305E-2</v>
      </c>
      <c r="Q22" s="1">
        <f t="shared" si="4"/>
        <v>33685.498240000001</v>
      </c>
    </row>
    <row r="23" spans="1:17" x14ac:dyDescent="0.2">
      <c r="A23" t="s">
        <v>29</v>
      </c>
      <c r="C23" s="33">
        <v>48756.873319999999</v>
      </c>
      <c r="D23" s="33" t="s">
        <v>13</v>
      </c>
      <c r="E23">
        <f t="shared" si="0"/>
        <v>1101.0327693844085</v>
      </c>
      <c r="F23">
        <f t="shared" si="1"/>
        <v>1101</v>
      </c>
      <c r="G23">
        <f t="shared" si="2"/>
        <v>2.6643999997759238E-2</v>
      </c>
      <c r="H23">
        <f>+G23</f>
        <v>2.6643999997759238E-2</v>
      </c>
      <c r="O23">
        <f t="shared" ca="1" si="3"/>
        <v>3.0035090048177258E-2</v>
      </c>
      <c r="Q23" s="1">
        <f t="shared" si="4"/>
        <v>33738.373319999999</v>
      </c>
    </row>
    <row r="24" spans="1:17" x14ac:dyDescent="0.2">
      <c r="A24" t="s">
        <v>29</v>
      </c>
      <c r="C24" s="33">
        <v>49019.98835</v>
      </c>
      <c r="D24" s="33" t="s">
        <v>13</v>
      </c>
      <c r="E24">
        <f t="shared" si="0"/>
        <v>1424.6372417830537</v>
      </c>
      <c r="F24">
        <f t="shared" si="1"/>
        <v>1424.5</v>
      </c>
      <c r="G24">
        <f t="shared" si="2"/>
        <v>0.11158799999975599</v>
      </c>
      <c r="H24">
        <f>+G24</f>
        <v>0.11158799999975599</v>
      </c>
      <c r="O24">
        <f t="shared" ca="1" si="3"/>
        <v>2.8629736636180545E-2</v>
      </c>
      <c r="Q24" s="1">
        <f t="shared" si="4"/>
        <v>34001.48835</v>
      </c>
    </row>
    <row r="25" spans="1:17" x14ac:dyDescent="0.2">
      <c r="A25" s="28" t="s">
        <v>41</v>
      </c>
      <c r="B25" s="29" t="s">
        <v>42</v>
      </c>
      <c r="C25" s="30">
        <v>55400.477200000001</v>
      </c>
      <c r="D25" s="30">
        <v>2E-3</v>
      </c>
      <c r="E25">
        <f t="shared" si="0"/>
        <v>9271.9834308231948</v>
      </c>
      <c r="F25">
        <f t="shared" si="1"/>
        <v>9272</v>
      </c>
      <c r="G25">
        <f t="shared" si="2"/>
        <v>-1.3471999998728279E-2</v>
      </c>
      <c r="I25">
        <f>+G25</f>
        <v>-1.3471999998728279E-2</v>
      </c>
      <c r="O25">
        <f t="shared" ca="1" si="3"/>
        <v>-5.4614871679746699E-3</v>
      </c>
      <c r="Q25" s="1">
        <f t="shared" si="4"/>
        <v>40381.977200000001</v>
      </c>
    </row>
    <row r="26" spans="1:17" x14ac:dyDescent="0.2">
      <c r="A26" s="28" t="s">
        <v>41</v>
      </c>
      <c r="B26" s="29" t="s">
        <v>43</v>
      </c>
      <c r="C26" s="30">
        <v>55402.518799999998</v>
      </c>
      <c r="D26" s="30">
        <v>1.8E-3</v>
      </c>
      <c r="E26">
        <f t="shared" si="0"/>
        <v>9274.4943892083847</v>
      </c>
      <c r="F26">
        <f t="shared" si="1"/>
        <v>9274.5</v>
      </c>
      <c r="G26">
        <f t="shared" si="2"/>
        <v>-4.5620000018971041E-3</v>
      </c>
      <c r="I26">
        <f>+G26</f>
        <v>-4.5620000018971041E-3</v>
      </c>
      <c r="O26">
        <f t="shared" ca="1" si="3"/>
        <v>-5.4723477043888621E-3</v>
      </c>
      <c r="Q26" s="1">
        <f t="shared" si="4"/>
        <v>40384.018799999998</v>
      </c>
    </row>
    <row r="27" spans="1:17" x14ac:dyDescent="0.2">
      <c r="A27" s="28" t="s">
        <v>41</v>
      </c>
      <c r="B27" s="29" t="s">
        <v>43</v>
      </c>
      <c r="C27" s="30">
        <v>55411.4614</v>
      </c>
      <c r="D27" s="30">
        <v>1E-3</v>
      </c>
      <c r="E27">
        <f t="shared" si="0"/>
        <v>9285.4928690552897</v>
      </c>
      <c r="F27">
        <f t="shared" si="1"/>
        <v>9285.5</v>
      </c>
      <c r="G27">
        <f t="shared" si="2"/>
        <v>-5.7979999983217567E-3</v>
      </c>
      <c r="I27">
        <f>+G27</f>
        <v>-5.7979999983217567E-3</v>
      </c>
      <c r="O27">
        <f t="shared" ca="1" si="3"/>
        <v>-5.5201340646113192E-3</v>
      </c>
      <c r="Q27" s="1">
        <f t="shared" si="4"/>
        <v>40392.9614</v>
      </c>
    </row>
    <row r="28" spans="1:17" x14ac:dyDescent="0.2">
      <c r="C28" s="33"/>
      <c r="D28" s="33"/>
      <c r="Q28" s="1"/>
    </row>
    <row r="29" spans="1:17" x14ac:dyDescent="0.2">
      <c r="C29" s="33"/>
      <c r="D29" s="33"/>
      <c r="Q29" s="1"/>
    </row>
    <row r="30" spans="1:17" x14ac:dyDescent="0.2">
      <c r="C30" s="33"/>
      <c r="D30" s="33"/>
      <c r="Q30" s="1"/>
    </row>
    <row r="31" spans="1:17" x14ac:dyDescent="0.2">
      <c r="C31" s="33"/>
      <c r="D31" s="33"/>
      <c r="Q31" s="1"/>
    </row>
    <row r="32" spans="1:17" x14ac:dyDescent="0.2">
      <c r="C32" s="33"/>
      <c r="D32" s="33"/>
      <c r="Q32" s="1"/>
    </row>
    <row r="33" spans="3:17" x14ac:dyDescent="0.2">
      <c r="C33" s="33"/>
      <c r="D33" s="33"/>
      <c r="Q33" s="1"/>
    </row>
    <row r="34" spans="3:17" x14ac:dyDescent="0.2">
      <c r="C34" s="33"/>
      <c r="D34" s="33"/>
    </row>
    <row r="35" spans="3:17" x14ac:dyDescent="0.2">
      <c r="C35" s="33"/>
      <c r="D35" s="33"/>
    </row>
    <row r="36" spans="3:17" x14ac:dyDescent="0.2">
      <c r="D36" s="4"/>
    </row>
    <row r="37" spans="3:17" x14ac:dyDescent="0.2">
      <c r="D37" s="4"/>
    </row>
    <row r="38" spans="3:17" x14ac:dyDescent="0.2">
      <c r="D38" s="4"/>
    </row>
    <row r="39" spans="3:17" x14ac:dyDescent="0.2">
      <c r="D39" s="4"/>
    </row>
    <row r="40" spans="3:17" x14ac:dyDescent="0.2">
      <c r="D40" s="4"/>
    </row>
    <row r="41" spans="3:17" x14ac:dyDescent="0.2">
      <c r="D41" s="4"/>
    </row>
    <row r="42" spans="3:17" x14ac:dyDescent="0.2">
      <c r="D42" s="4"/>
    </row>
    <row r="43" spans="3:17" x14ac:dyDescent="0.2">
      <c r="D43" s="4"/>
    </row>
    <row r="44" spans="3:17" x14ac:dyDescent="0.2">
      <c r="D44" s="4"/>
    </row>
    <row r="45" spans="3:17" x14ac:dyDescent="0.2">
      <c r="D45" s="4"/>
    </row>
    <row r="46" spans="3:17" x14ac:dyDescent="0.2">
      <c r="D46" s="4"/>
    </row>
    <row r="47" spans="3:17" x14ac:dyDescent="0.2">
      <c r="D47" s="4"/>
    </row>
    <row r="48" spans="3:17" x14ac:dyDescent="0.2">
      <c r="D48" s="4"/>
    </row>
    <row r="49" spans="4:4" x14ac:dyDescent="0.2">
      <c r="D49" s="4"/>
    </row>
    <row r="50" spans="4:4" x14ac:dyDescent="0.2">
      <c r="D50" s="4"/>
    </row>
    <row r="51" spans="4:4" x14ac:dyDescent="0.2">
      <c r="D51" s="4"/>
    </row>
    <row r="52" spans="4:4" x14ac:dyDescent="0.2">
      <c r="D52" s="4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E4" sqref="E3:E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2" t="s">
        <v>45</v>
      </c>
    </row>
    <row r="2" spans="1:7" x14ac:dyDescent="0.2">
      <c r="A2" t="s">
        <v>24</v>
      </c>
      <c r="B2" s="9" t="s">
        <v>31</v>
      </c>
      <c r="C2" t="s">
        <v>28</v>
      </c>
    </row>
    <row r="3" spans="1:7" ht="13.5" thickBot="1" x14ac:dyDescent="0.25"/>
    <row r="4" spans="1:7" x14ac:dyDescent="0.2">
      <c r="A4" s="6" t="s">
        <v>0</v>
      </c>
      <c r="C4" s="2" t="s">
        <v>13</v>
      </c>
      <c r="D4" s="3" t="s">
        <v>13</v>
      </c>
    </row>
    <row r="6" spans="1:7" x14ac:dyDescent="0.2">
      <c r="A6" s="6" t="s">
        <v>1</v>
      </c>
    </row>
    <row r="7" spans="1:7" x14ac:dyDescent="0.2">
      <c r="A7" t="s">
        <v>2</v>
      </c>
      <c r="C7">
        <v>47861.65</v>
      </c>
    </row>
    <row r="8" spans="1:7" x14ac:dyDescent="0.2">
      <c r="A8" t="s">
        <v>3</v>
      </c>
      <c r="C8">
        <v>0.81307600000000002</v>
      </c>
    </row>
    <row r="9" spans="1:7" x14ac:dyDescent="0.2">
      <c r="A9" s="10" t="s">
        <v>32</v>
      </c>
      <c r="B9" s="11"/>
      <c r="C9" s="12">
        <v>-9.5</v>
      </c>
      <c r="D9" s="11" t="s">
        <v>33</v>
      </c>
      <c r="E9" s="11"/>
    </row>
    <row r="10" spans="1:7" ht="13.5" thickBot="1" x14ac:dyDescent="0.25">
      <c r="A10" s="11"/>
      <c r="B10" s="11"/>
      <c r="C10" s="5" t="s">
        <v>20</v>
      </c>
      <c r="D10" s="5" t="s">
        <v>21</v>
      </c>
      <c r="E10" s="11"/>
    </row>
    <row r="11" spans="1:7" x14ac:dyDescent="0.2">
      <c r="A11" s="11" t="s">
        <v>15</v>
      </c>
      <c r="B11" s="11"/>
      <c r="C11" s="13">
        <f ca="1">INTERCEPT(INDIRECT($G$11):G992,INDIRECT($F$11):F992)</f>
        <v>-0.20084537363517441</v>
      </c>
      <c r="D11" s="4"/>
      <c r="E11" s="11"/>
      <c r="F11" s="14" t="str">
        <f>"F"&amp;E19</f>
        <v>F21</v>
      </c>
      <c r="G11" s="15" t="str">
        <f>"G"&amp;E19</f>
        <v>G21</v>
      </c>
    </row>
    <row r="12" spans="1:7" x14ac:dyDescent="0.2">
      <c r="A12" s="11" t="s">
        <v>16</v>
      </c>
      <c r="B12" s="11"/>
      <c r="C12" s="13">
        <f ca="1">SLOPE(INDIRECT($G$11):G992,INDIRECT($F$11):F992)</f>
        <v>2.3960809897771566E-4</v>
      </c>
      <c r="D12" s="4"/>
      <c r="E12" s="11"/>
    </row>
    <row r="13" spans="1:7" x14ac:dyDescent="0.2">
      <c r="A13" s="11" t="s">
        <v>19</v>
      </c>
      <c r="B13" s="11"/>
      <c r="C13" s="4" t="s">
        <v>13</v>
      </c>
      <c r="D13" s="16" t="s">
        <v>34</v>
      </c>
      <c r="E13" s="12">
        <v>1</v>
      </c>
    </row>
    <row r="14" spans="1:7" x14ac:dyDescent="0.2">
      <c r="A14" s="11"/>
      <c r="B14" s="11"/>
      <c r="C14" s="11"/>
      <c r="D14" s="16" t="s">
        <v>35</v>
      </c>
      <c r="E14" s="17">
        <f ca="1">NOW()+15018.5+$C$9/24</f>
        <v>60357.706227083334</v>
      </c>
    </row>
    <row r="15" spans="1:7" x14ac:dyDescent="0.2">
      <c r="A15" s="18" t="s">
        <v>17</v>
      </c>
      <c r="B15" s="11"/>
      <c r="C15" s="19">
        <f ca="1">(C7+C11)+(C8+C12)*INT(MAX(F21:F3533))</f>
        <v>55411.457944609181</v>
      </c>
      <c r="D15" s="16" t="s">
        <v>36</v>
      </c>
      <c r="E15" s="17">
        <f ca="1">ROUND(2*(E14-$C$7)/$C$8,0)/2+E13</f>
        <v>15370</v>
      </c>
    </row>
    <row r="16" spans="1:7" x14ac:dyDescent="0.2">
      <c r="A16" s="20" t="s">
        <v>4</v>
      </c>
      <c r="B16" s="11"/>
      <c r="C16" s="21">
        <f ca="1">+C8+C12</f>
        <v>0.81331560809897774</v>
      </c>
      <c r="D16" s="16" t="s">
        <v>37</v>
      </c>
      <c r="E16" s="15">
        <f ca="1">ROUND(2*(E14-$C$15)/$C$16,0)/2+E13</f>
        <v>6082.5</v>
      </c>
    </row>
    <row r="17" spans="1:17" ht="13.5" thickBot="1" x14ac:dyDescent="0.25">
      <c r="A17" s="16" t="s">
        <v>30</v>
      </c>
      <c r="B17" s="11"/>
      <c r="C17" s="11">
        <f>COUNT(C21:C2191)</f>
        <v>7</v>
      </c>
      <c r="D17" s="16" t="s">
        <v>38</v>
      </c>
      <c r="E17" s="22">
        <f ca="1">+$C$15+$C$16*E16-15018.5-$C$9/24</f>
        <v>45340.345964204549</v>
      </c>
    </row>
    <row r="18" spans="1:17" ht="14.25" thickTop="1" thickBot="1" x14ac:dyDescent="0.25">
      <c r="A18" s="20" t="s">
        <v>5</v>
      </c>
      <c r="B18" s="11"/>
      <c r="C18" s="23">
        <f ca="1">+C15</f>
        <v>55411.457944609181</v>
      </c>
      <c r="D18" s="24">
        <f ca="1">+C16</f>
        <v>0.81331560809897774</v>
      </c>
      <c r="E18" s="25" t="s">
        <v>39</v>
      </c>
    </row>
    <row r="19" spans="1:17" ht="13.5" thickTop="1" x14ac:dyDescent="0.2">
      <c r="A19" s="26" t="s">
        <v>40</v>
      </c>
      <c r="E19" s="27">
        <v>21</v>
      </c>
      <c r="F19">
        <v>2.5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12</v>
      </c>
      <c r="E20" s="5" t="s">
        <v>9</v>
      </c>
      <c r="F20" s="5" t="s">
        <v>10</v>
      </c>
      <c r="G20" s="5" t="s">
        <v>11</v>
      </c>
      <c r="H20" s="8" t="s">
        <v>29</v>
      </c>
      <c r="I20" s="8" t="s">
        <v>44</v>
      </c>
      <c r="J20" s="8" t="s">
        <v>46</v>
      </c>
      <c r="K20" s="8" t="s">
        <v>18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14</v>
      </c>
    </row>
    <row r="21" spans="1:17" x14ac:dyDescent="0.2">
      <c r="A21" t="s">
        <v>29</v>
      </c>
      <c r="C21" s="33">
        <v>48164.917170000001</v>
      </c>
      <c r="D21" s="33" t="s">
        <v>13</v>
      </c>
      <c r="E21">
        <f t="shared" ref="E21:E27" si="0">+(C21-C$7)/C$8</f>
        <v>372.98748210499286</v>
      </c>
      <c r="F21">
        <f>ROUND(2*E21,0)/2</f>
        <v>373</v>
      </c>
      <c r="G21">
        <f t="shared" ref="G21:G27" si="1">+C21-(C$7+F21*C$8)</f>
        <v>-1.0178000004088972E-2</v>
      </c>
      <c r="H21">
        <f>+G21</f>
        <v>-1.0178000004088972E-2</v>
      </c>
      <c r="O21">
        <f t="shared" ref="O21:O27" ca="1" si="2">+C$11+C$12*F21</f>
        <v>-0.11147155271648647</v>
      </c>
      <c r="Q21" s="1">
        <f t="shared" ref="Q21:Q27" si="3">+C21-15018.5</f>
        <v>33146.417170000001</v>
      </c>
    </row>
    <row r="22" spans="1:17" x14ac:dyDescent="0.2">
      <c r="A22" t="s">
        <v>29</v>
      </c>
      <c r="C22" s="33">
        <v>48703.998240000001</v>
      </c>
      <c r="D22" s="33" t="s">
        <v>13</v>
      </c>
      <c r="E22">
        <f t="shared" si="0"/>
        <v>1036.0018497655808</v>
      </c>
      <c r="F22">
        <f>ROUND(2*E22,0)/2</f>
        <v>1036</v>
      </c>
      <c r="G22">
        <f t="shared" si="1"/>
        <v>1.5039999998407438E-3</v>
      </c>
      <c r="H22">
        <f>+G22</f>
        <v>1.5039999998407438E-3</v>
      </c>
      <c r="O22">
        <f t="shared" ca="1" si="2"/>
        <v>4.7388616905739006E-2</v>
      </c>
      <c r="Q22" s="1">
        <f t="shared" si="3"/>
        <v>33685.498240000001</v>
      </c>
    </row>
    <row r="23" spans="1:17" x14ac:dyDescent="0.2">
      <c r="A23" t="s">
        <v>29</v>
      </c>
      <c r="C23" s="33">
        <v>48756.873319999999</v>
      </c>
      <c r="D23" s="33" t="s">
        <v>13</v>
      </c>
      <c r="E23">
        <f t="shared" si="0"/>
        <v>1101.0327693844085</v>
      </c>
      <c r="F23">
        <f>ROUND(2*E23,0)/2</f>
        <v>1101</v>
      </c>
      <c r="G23">
        <f t="shared" si="1"/>
        <v>2.6643999997759238E-2</v>
      </c>
      <c r="H23">
        <f>+G23</f>
        <v>2.6643999997759238E-2</v>
      </c>
      <c r="O23">
        <f t="shared" ca="1" si="2"/>
        <v>6.2963143339290539E-2</v>
      </c>
      <c r="Q23" s="1">
        <f t="shared" si="3"/>
        <v>33738.373319999999</v>
      </c>
    </row>
    <row r="24" spans="1:17" x14ac:dyDescent="0.2">
      <c r="A24" t="s">
        <v>29</v>
      </c>
      <c r="C24" s="33">
        <v>49019.98835</v>
      </c>
      <c r="D24" s="33" t="s">
        <v>13</v>
      </c>
      <c r="E24">
        <f t="shared" si="0"/>
        <v>1424.6372417830537</v>
      </c>
      <c r="F24">
        <f>ROUND(2*E24,0)/2</f>
        <v>1424.5</v>
      </c>
      <c r="G24">
        <f t="shared" si="1"/>
        <v>0.11158799999975599</v>
      </c>
      <c r="H24">
        <f>+G24</f>
        <v>0.11158799999975599</v>
      </c>
      <c r="O24">
        <f t="shared" ca="1" si="2"/>
        <v>0.14047636335858155</v>
      </c>
      <c r="Q24" s="1">
        <f t="shared" si="3"/>
        <v>34001.48835</v>
      </c>
    </row>
    <row r="25" spans="1:17" x14ac:dyDescent="0.2">
      <c r="A25" s="28" t="s">
        <v>41</v>
      </c>
      <c r="B25" s="29" t="s">
        <v>42</v>
      </c>
      <c r="C25" s="30">
        <v>55400.477200000001</v>
      </c>
      <c r="D25" s="30">
        <v>2E-3</v>
      </c>
      <c r="E25">
        <f t="shared" si="0"/>
        <v>9271.9834308231948</v>
      </c>
      <c r="F25" s="31">
        <f>ROUND(2*E25,0)/2-F$19</f>
        <v>9269.5</v>
      </c>
      <c r="G25">
        <f t="shared" si="1"/>
        <v>2.019218000001274</v>
      </c>
      <c r="I25">
        <f>+G25</f>
        <v>2.019218000001274</v>
      </c>
      <c r="O25">
        <f t="shared" ca="1" si="2"/>
        <v>2.020201899838761</v>
      </c>
      <c r="Q25" s="1">
        <f t="shared" si="3"/>
        <v>40381.977200000001</v>
      </c>
    </row>
    <row r="26" spans="1:17" x14ac:dyDescent="0.2">
      <c r="A26" s="28" t="s">
        <v>41</v>
      </c>
      <c r="B26" s="29" t="s">
        <v>43</v>
      </c>
      <c r="C26" s="30">
        <v>55402.518799999998</v>
      </c>
      <c r="D26" s="30">
        <v>1.8E-3</v>
      </c>
      <c r="E26">
        <f t="shared" si="0"/>
        <v>9274.4943892083847</v>
      </c>
      <c r="F26" s="31">
        <f>ROUND(2*E26,0)/2-F$19</f>
        <v>9272</v>
      </c>
      <c r="G26">
        <f t="shared" si="1"/>
        <v>2.0281279999981052</v>
      </c>
      <c r="I26">
        <f>+G26</f>
        <v>2.0281279999981052</v>
      </c>
      <c r="O26">
        <f t="shared" ca="1" si="2"/>
        <v>2.0208009200862049</v>
      </c>
      <c r="Q26" s="1">
        <f t="shared" si="3"/>
        <v>40384.018799999998</v>
      </c>
    </row>
    <row r="27" spans="1:17" x14ac:dyDescent="0.2">
      <c r="A27" s="28" t="s">
        <v>41</v>
      </c>
      <c r="B27" s="29" t="s">
        <v>43</v>
      </c>
      <c r="C27" s="30">
        <v>55411.4614</v>
      </c>
      <c r="D27" s="30">
        <v>1E-3</v>
      </c>
      <c r="E27">
        <f t="shared" si="0"/>
        <v>9285.4928690552897</v>
      </c>
      <c r="F27" s="31">
        <f>ROUND(2*E27,0)/2-F$19</f>
        <v>9283</v>
      </c>
      <c r="G27">
        <f t="shared" si="1"/>
        <v>2.0268919999944046</v>
      </c>
      <c r="I27">
        <f>+G27</f>
        <v>2.0268919999944046</v>
      </c>
      <c r="O27">
        <f t="shared" ca="1" si="2"/>
        <v>2.02343660917496</v>
      </c>
      <c r="Q27" s="1">
        <f t="shared" si="3"/>
        <v>40392.9614</v>
      </c>
    </row>
    <row r="28" spans="1:17" x14ac:dyDescent="0.2">
      <c r="C28" s="33"/>
      <c r="D28" s="33"/>
      <c r="Q28" s="1"/>
    </row>
    <row r="29" spans="1:17" x14ac:dyDescent="0.2">
      <c r="C29" s="33"/>
      <c r="D29" s="33"/>
      <c r="Q29" s="1"/>
    </row>
    <row r="30" spans="1:17" x14ac:dyDescent="0.2">
      <c r="C30" s="33"/>
      <c r="D30" s="33"/>
      <c r="Q30" s="1"/>
    </row>
    <row r="31" spans="1:17" x14ac:dyDescent="0.2">
      <c r="C31" s="33"/>
      <c r="D31" s="33"/>
      <c r="Q31" s="1"/>
    </row>
    <row r="32" spans="1:17" x14ac:dyDescent="0.2">
      <c r="C32" s="33"/>
      <c r="D32" s="33"/>
      <c r="Q32" s="1"/>
    </row>
    <row r="33" spans="3:17" x14ac:dyDescent="0.2">
      <c r="C33" s="33"/>
      <c r="D33" s="33"/>
      <c r="Q33" s="1"/>
    </row>
    <row r="34" spans="3:17" x14ac:dyDescent="0.2">
      <c r="C34" s="33"/>
      <c r="D34" s="33"/>
    </row>
    <row r="35" spans="3:17" x14ac:dyDescent="0.2">
      <c r="D35" s="4"/>
    </row>
    <row r="36" spans="3:17" x14ac:dyDescent="0.2">
      <c r="D36" s="4"/>
    </row>
    <row r="37" spans="3:17" x14ac:dyDescent="0.2">
      <c r="D37" s="4"/>
    </row>
    <row r="38" spans="3:17" x14ac:dyDescent="0.2">
      <c r="D38" s="4"/>
    </row>
    <row r="39" spans="3:17" x14ac:dyDescent="0.2">
      <c r="D39" s="4"/>
    </row>
    <row r="40" spans="3:17" x14ac:dyDescent="0.2">
      <c r="D40" s="4"/>
    </row>
    <row r="41" spans="3:17" x14ac:dyDescent="0.2">
      <c r="D41" s="4"/>
    </row>
    <row r="42" spans="3:17" x14ac:dyDescent="0.2">
      <c r="D42" s="4"/>
    </row>
    <row r="43" spans="3:17" x14ac:dyDescent="0.2">
      <c r="D43" s="4"/>
    </row>
    <row r="44" spans="3:17" x14ac:dyDescent="0.2">
      <c r="D44" s="4"/>
    </row>
    <row r="45" spans="3:17" x14ac:dyDescent="0.2">
      <c r="D45" s="4"/>
    </row>
    <row r="46" spans="3:17" x14ac:dyDescent="0.2">
      <c r="D46" s="4"/>
    </row>
    <row r="47" spans="3:17" x14ac:dyDescent="0.2">
      <c r="D47" s="4"/>
    </row>
    <row r="48" spans="3:17" x14ac:dyDescent="0.2">
      <c r="D48" s="4"/>
    </row>
    <row r="49" spans="4:4" x14ac:dyDescent="0.2">
      <c r="D49" s="4"/>
    </row>
    <row r="50" spans="4:4" x14ac:dyDescent="0.2">
      <c r="D50" s="4"/>
    </row>
    <row r="51" spans="4:4" x14ac:dyDescent="0.2">
      <c r="D51" s="4"/>
    </row>
    <row r="52" spans="4:4" x14ac:dyDescent="0.2">
      <c r="D52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2024-02-17T03:56:58Z</dcterms:modified>
</cp:coreProperties>
</file>