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614D8D-F332-4C24-AEC8-54C4B7205A9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17" i="1" l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28" i="1"/>
  <c r="F28" i="1"/>
  <c r="G28" i="1"/>
  <c r="I28" i="1"/>
  <c r="E29" i="1"/>
  <c r="F29" i="1"/>
  <c r="G29" i="1"/>
  <c r="I29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8" i="1"/>
  <c r="Q29" i="1"/>
  <c r="F11" i="1"/>
  <c r="Q22" i="1"/>
  <c r="Q23" i="1"/>
  <c r="Q24" i="1"/>
  <c r="Q25" i="1"/>
  <c r="Q26" i="1"/>
  <c r="Q27" i="1"/>
  <c r="E22" i="1"/>
  <c r="F22" i="1"/>
  <c r="G22" i="1"/>
  <c r="I22" i="1"/>
  <c r="E21" i="1"/>
  <c r="F21" i="1"/>
  <c r="G21" i="1"/>
  <c r="H21" i="1"/>
  <c r="G11" i="1"/>
  <c r="E14" i="1"/>
  <c r="E15" i="1" s="1"/>
  <c r="Q21" i="1"/>
  <c r="C12" i="1"/>
  <c r="C16" i="1" l="1"/>
  <c r="D18" i="1" s="1"/>
  <c r="C11" i="1"/>
  <c r="C15" i="1" l="1"/>
  <c r="O24" i="1"/>
  <c r="O29" i="1"/>
  <c r="O27" i="1"/>
  <c r="O30" i="1"/>
  <c r="O23" i="1"/>
  <c r="O28" i="1"/>
  <c r="O32" i="1"/>
  <c r="O25" i="1"/>
  <c r="O31" i="1"/>
  <c r="O21" i="1"/>
  <c r="O26" i="1"/>
  <c r="O22" i="1"/>
  <c r="C18" i="1" l="1"/>
  <c r="E16" i="1"/>
  <c r="E17" i="1" s="1"/>
</calcChain>
</file>

<file path=xl/sharedStrings.xml><?xml version="1.0" encoding="utf-8"?>
<sst xmlns="http://schemas.openxmlformats.org/spreadsheetml/2006/main" count="72" uniqueCount="51">
  <si>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</si>
  <si>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</si>
  <si>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</si>
  <si>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</si>
  <si>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</si>
  <si>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</si>
  <si>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</si>
  <si>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</si>
  <si>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</si>
  <si>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</si>
  <si>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</si>
  <si>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</si>
  <si>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</si>
  <si>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</si>
  <si>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</si>
  <si>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</si>
  <si>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</si>
  <si>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</si>
  <si>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</si>
  <si>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</si>
  <si>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</si>
  <si>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</si>
  <si>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</si>
  <si>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</si>
  <si>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</si>
  <si>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</si>
  <si>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</si>
  <si>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</si>
  <si>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</si>
  <si>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</si>
  <si>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</si>
  <si>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</si>
  <si>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</si>
  <si>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</si>
  <si>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</si>
  <si>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</si>
  <si>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</si>
  <si>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</si>
  <si>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</si>
  <si>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</si>
  <si>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</si>
  <si>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</si>
  <si>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V0430 Lac / na</t>
  </si>
  <si>
    <t>EA</t>
  </si>
  <si>
    <t>OEJV 0137</t>
  </si>
  <si>
    <t>II</t>
  </si>
  <si>
    <t>I</t>
  </si>
  <si>
    <t>OEJV 0160</t>
  </si>
  <si>
    <t>OEJV 0168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</si>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</sst>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V0430 Lac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BD-41B0-85CC-96720892BB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0.34799000000930391</c:v>
                </c:pt>
                <c:pt idx="2">
                  <c:v>0.35104000000137603</c:v>
                </c:pt>
                <c:pt idx="3">
                  <c:v>0.48660000000381842</c:v>
                </c:pt>
                <c:pt idx="4">
                  <c:v>0.53080000000772998</c:v>
                </c:pt>
                <c:pt idx="5">
                  <c:v>0.87484000000404194</c:v>
                </c:pt>
                <c:pt idx="6">
                  <c:v>0.87529000000358792</c:v>
                </c:pt>
                <c:pt idx="7">
                  <c:v>1.0223299999997835</c:v>
                </c:pt>
                <c:pt idx="8">
                  <c:v>1.0228799999968032</c:v>
                </c:pt>
                <c:pt idx="9">
                  <c:v>0.97387999995407881</c:v>
                </c:pt>
                <c:pt idx="10">
                  <c:v>0.97439000011218013</c:v>
                </c:pt>
                <c:pt idx="11">
                  <c:v>0.98153999995702179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BD-41B0-85CC-96720892BB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BD-41B0-85CC-96720892BB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BD-41B0-85CC-96720892BB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BD-41B0-85CC-96720892BB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BD-41B0-85CC-96720892BB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8.9999999999999998E-4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BD-41B0-85CC-96720892BB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0.24877955338096064</c:v>
                </c:pt>
                <c:pt idx="1">
                  <c:v>0.43236331427216251</c:v>
                </c:pt>
                <c:pt idx="2">
                  <c:v>0.43399436446764206</c:v>
                </c:pt>
                <c:pt idx="3">
                  <c:v>0.50557934526924597</c:v>
                </c:pt>
                <c:pt idx="4">
                  <c:v>0.52424580861751235</c:v>
                </c:pt>
                <c:pt idx="5">
                  <c:v>0.69224397875190924</c:v>
                </c:pt>
                <c:pt idx="6">
                  <c:v>0.69224397875190924</c:v>
                </c:pt>
                <c:pt idx="7">
                  <c:v>0.76709105994447246</c:v>
                </c:pt>
                <c:pt idx="8">
                  <c:v>0.76709105994447246</c:v>
                </c:pt>
                <c:pt idx="9">
                  <c:v>1.1246535083534963</c:v>
                </c:pt>
                <c:pt idx="10">
                  <c:v>1.1246535083534963</c:v>
                </c:pt>
                <c:pt idx="11">
                  <c:v>1.1286405199424465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BD-41B0-85CC-96720892BB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506.5</c:v>
                </c:pt>
                <c:pt idx="2">
                  <c:v>511</c:v>
                </c:pt>
                <c:pt idx="3">
                  <c:v>708.5</c:v>
                </c:pt>
                <c:pt idx="4">
                  <c:v>760</c:v>
                </c:pt>
                <c:pt idx="5">
                  <c:v>1223.5</c:v>
                </c:pt>
                <c:pt idx="6">
                  <c:v>1223.5</c:v>
                </c:pt>
                <c:pt idx="7">
                  <c:v>1430</c:v>
                </c:pt>
                <c:pt idx="8">
                  <c:v>1430</c:v>
                </c:pt>
                <c:pt idx="9">
                  <c:v>2416.5</c:v>
                </c:pt>
                <c:pt idx="10">
                  <c:v>2416.5</c:v>
                </c:pt>
                <c:pt idx="11">
                  <c:v>2427.5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BD-41B0-85CC-96720892B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5992"/>
        <c:axId val="1"/>
      </c:scatterChart>
      <c:valAx>
        <c:axId val="749445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5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0</xdr:rowOff>
    </xdr:from>
    <xdr:to>
      <xdr:col>17</xdr:col>
      <xdr:colOff>409575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7C1EE7B-A219-BB55-C45B-90C4D061D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0" sqref="E4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24</v>
      </c>
      <c r="B2" t="s">
        <v>43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40</v>
      </c>
      <c r="D4" s="29" t="s">
        <v>40</v>
      </c>
    </row>
    <row r="6" spans="1:7">
      <c r="A6" s="5" t="s">
        <v>1</v>
      </c>
    </row>
    <row r="7" spans="1:7">
      <c r="A7" t="s">
        <v>2</v>
      </c>
      <c r="C7" s="42">
        <v>54283.59</v>
      </c>
      <c r="D7" s="30" t="s">
        <v>41</v>
      </c>
    </row>
    <row r="8" spans="1:7">
      <c r="A8" t="s">
        <v>3</v>
      </c>
      <c r="C8" s="42">
        <v>1.5488999999999999</v>
      </c>
      <c r="D8" s="30" t="s">
        <v>41</v>
      </c>
    </row>
    <row r="9" spans="1:7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15</v>
      </c>
      <c r="B11" s="10"/>
      <c r="C11" s="22">
        <f ca="1">INTERCEPT(INDIRECT($G$11):G992,INDIRECT($F$11):F992)</f>
        <v>0.24877955338096064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16</v>
      </c>
      <c r="B12" s="10"/>
      <c r="C12" s="22">
        <f ca="1">SLOPE(INDIRECT($G$11):G992,INDIRECT($F$11):F992)</f>
        <v>3.6245559899546274E-4</v>
      </c>
      <c r="D12" s="3"/>
      <c r="E12" s="10"/>
    </row>
    <row r="13" spans="1:7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>
      <c r="A14" s="10"/>
      <c r="B14" s="10"/>
      <c r="C14" s="10"/>
      <c r="D14" s="14" t="s">
        <v>32</v>
      </c>
      <c r="E14" s="15">
        <f ca="1">NOW()+15018.5+$C$9/24</f>
        <v>60357.706802893517</v>
      </c>
    </row>
    <row r="15" spans="1:7">
      <c r="A15" s="12" t="s">
        <v>17</v>
      </c>
      <c r="B15" s="10"/>
      <c r="C15" s="13">
        <f ca="1">(C7+C11)+(C8+C12)*INT(MAX(F21:F3533))</f>
        <v>58043.89875929214</v>
      </c>
      <c r="D15" s="14" t="s">
        <v>38</v>
      </c>
      <c r="E15" s="15">
        <f ca="1">ROUND(2*(E14-$C$7)/$C$8,0)/2+E13</f>
        <v>3922.5</v>
      </c>
    </row>
    <row r="16" spans="1:7">
      <c r="A16" s="16" t="s">
        <v>4</v>
      </c>
      <c r="B16" s="10"/>
      <c r="C16" s="17">
        <f ca="1">+C8+C12</f>
        <v>1.5492624555989953</v>
      </c>
      <c r="D16" s="14" t="s">
        <v>39</v>
      </c>
      <c r="E16" s="24">
        <f ca="1">ROUND(2*(E14-$C$15)/$C$16,0)/2+E13</f>
        <v>1494.5</v>
      </c>
    </row>
    <row r="17" spans="1:18" ht="13.5" thickBot="1">
      <c r="A17" s="14" t="s">
        <v>29</v>
      </c>
      <c r="B17" s="10"/>
      <c r="C17" s="10">
        <f>COUNT(C21:C2191)</f>
        <v>12</v>
      </c>
      <c r="D17" s="14" t="s">
        <v>33</v>
      </c>
      <c r="E17" s="18">
        <f ca="1">+$C$15+$C$16*E16-15018.5-$C$9/24</f>
        <v>45341.167332518176</v>
      </c>
    </row>
    <row r="18" spans="1:18" ht="14.25" thickTop="1" thickBot="1">
      <c r="A18" s="16" t="s">
        <v>5</v>
      </c>
      <c r="B18" s="10"/>
      <c r="C18" s="19">
        <f ca="1">+C15</f>
        <v>58043.89875929214</v>
      </c>
      <c r="D18" s="20">
        <f ca="1">+C16</f>
        <v>1.5492624555989953</v>
      </c>
      <c r="E18" s="21" t="s">
        <v>34</v>
      </c>
    </row>
    <row r="19" spans="1:18" ht="13.5" thickTop="1">
      <c r="A19" s="25" t="s">
        <v>35</v>
      </c>
      <c r="E19" s="26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>
      <c r="A21" t="s">
        <v>41</v>
      </c>
      <c r="C21" s="8">
        <v>54283.59</v>
      </c>
      <c r="D21" s="8" t="s">
        <v>13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H21">
        <f>+G21</f>
        <v>0</v>
      </c>
      <c r="O21">
        <f t="shared" ref="O21:O29" ca="1" si="2">+C$11+C$12*$F21</f>
        <v>0.24877955338096064</v>
      </c>
      <c r="Q21" s="2">
        <f t="shared" ref="Q21:Q29" si="3">+C21-15018.5</f>
        <v>39265.089999999997</v>
      </c>
    </row>
    <row r="22" spans="1:18">
      <c r="A22" s="31" t="s">
        <v>44</v>
      </c>
      <c r="B22" s="32" t="s">
        <v>45</v>
      </c>
      <c r="C22" s="31">
        <v>55068.455840000002</v>
      </c>
      <c r="D22" s="31">
        <v>5.9999999999999995E-4</v>
      </c>
      <c r="E22">
        <f t="shared" si="0"/>
        <v>506.72466912002443</v>
      </c>
      <c r="F22">
        <f>ROUND(2*E22,0)/2</f>
        <v>506.5</v>
      </c>
      <c r="G22">
        <f t="shared" si="1"/>
        <v>0.34799000000930391</v>
      </c>
      <c r="I22">
        <f t="shared" ref="I22:I29" si="4">+G22</f>
        <v>0.34799000000930391</v>
      </c>
      <c r="O22">
        <f t="shared" ca="1" si="2"/>
        <v>0.43236331427216251</v>
      </c>
      <c r="Q22" s="2">
        <f t="shared" si="3"/>
        <v>40049.955840000002</v>
      </c>
    </row>
    <row r="23" spans="1:18">
      <c r="A23" s="31" t="s">
        <v>44</v>
      </c>
      <c r="B23" s="32" t="s">
        <v>46</v>
      </c>
      <c r="C23" s="31">
        <v>55075.428939999998</v>
      </c>
      <c r="D23" s="31">
        <v>2.9999999999999997E-4</v>
      </c>
      <c r="E23">
        <f t="shared" si="0"/>
        <v>511.22663825941089</v>
      </c>
      <c r="F23">
        <f>ROUND(2*E23,0)/2</f>
        <v>511</v>
      </c>
      <c r="G23">
        <f t="shared" si="1"/>
        <v>0.35104000000137603</v>
      </c>
      <c r="I23">
        <f t="shared" si="4"/>
        <v>0.35104000000137603</v>
      </c>
      <c r="O23">
        <f t="shared" ca="1" si="2"/>
        <v>0.43399436446764206</v>
      </c>
      <c r="Q23" s="2">
        <f t="shared" si="3"/>
        <v>40056.928939999998</v>
      </c>
    </row>
    <row r="24" spans="1:18">
      <c r="A24" s="31" t="s">
        <v>44</v>
      </c>
      <c r="B24" s="32" t="s">
        <v>45</v>
      </c>
      <c r="C24" s="31">
        <v>55381.472249999999</v>
      </c>
      <c r="D24" s="31">
        <v>5.9999999999999995E-4</v>
      </c>
      <c r="E24">
        <f t="shared" si="0"/>
        <v>708.81415843501998</v>
      </c>
      <c r="F24">
        <f t="shared" ref="F24:F32" si="5">ROUND(2*E24,0)/2-0.5</f>
        <v>708.5</v>
      </c>
      <c r="G24">
        <f t="shared" si="1"/>
        <v>0.48660000000381842</v>
      </c>
      <c r="I24">
        <f t="shared" si="4"/>
        <v>0.48660000000381842</v>
      </c>
      <c r="O24">
        <f t="shared" ca="1" si="2"/>
        <v>0.50557934526924597</v>
      </c>
      <c r="Q24" s="2">
        <f t="shared" si="3"/>
        <v>40362.972249999999</v>
      </c>
    </row>
    <row r="25" spans="1:18">
      <c r="A25" s="31" t="s">
        <v>44</v>
      </c>
      <c r="B25" s="32" t="s">
        <v>46</v>
      </c>
      <c r="C25" s="31">
        <v>55461.284800000001</v>
      </c>
      <c r="D25" s="31">
        <v>4.0000000000000002E-4</v>
      </c>
      <c r="E25">
        <f t="shared" si="0"/>
        <v>760.34269481567878</v>
      </c>
      <c r="F25">
        <f t="shared" si="5"/>
        <v>760</v>
      </c>
      <c r="G25">
        <f t="shared" si="1"/>
        <v>0.53080000000772998</v>
      </c>
      <c r="I25">
        <f t="shared" si="4"/>
        <v>0.53080000000772998</v>
      </c>
      <c r="O25">
        <f t="shared" ca="1" si="2"/>
        <v>0.52424580861751235</v>
      </c>
      <c r="Q25" s="2">
        <f t="shared" si="3"/>
        <v>40442.784800000001</v>
      </c>
    </row>
    <row r="26" spans="1:18">
      <c r="A26" s="33" t="s">
        <v>47</v>
      </c>
      <c r="B26" s="34" t="s">
        <v>45</v>
      </c>
      <c r="C26" s="35">
        <v>56179.543989999998</v>
      </c>
      <c r="D26" s="35">
        <v>8.0000000000000004E-4</v>
      </c>
      <c r="E26">
        <f t="shared" si="0"/>
        <v>1224.0648137387836</v>
      </c>
      <c r="F26">
        <f t="shared" si="5"/>
        <v>1223.5</v>
      </c>
      <c r="G26">
        <f t="shared" si="1"/>
        <v>0.87484000000404194</v>
      </c>
      <c r="I26">
        <f t="shared" si="4"/>
        <v>0.87484000000404194</v>
      </c>
      <c r="O26">
        <f t="shared" ca="1" si="2"/>
        <v>0.69224397875190924</v>
      </c>
      <c r="Q26" s="2">
        <f t="shared" si="3"/>
        <v>41161.043989999998</v>
      </c>
    </row>
    <row r="27" spans="1:18">
      <c r="A27" s="33" t="s">
        <v>47</v>
      </c>
      <c r="B27" s="34" t="s">
        <v>45</v>
      </c>
      <c r="C27" s="35">
        <v>56179.544439999998</v>
      </c>
      <c r="D27" s="35">
        <v>8.9999999999999998E-4</v>
      </c>
      <c r="E27">
        <f t="shared" si="0"/>
        <v>1224.0651042675456</v>
      </c>
      <c r="F27">
        <f t="shared" si="5"/>
        <v>1223.5</v>
      </c>
      <c r="G27">
        <f t="shared" si="1"/>
        <v>0.87529000000358792</v>
      </c>
      <c r="I27">
        <f t="shared" si="4"/>
        <v>0.87529000000358792</v>
      </c>
      <c r="O27">
        <f t="shared" ca="1" si="2"/>
        <v>0.69224397875190924</v>
      </c>
      <c r="Q27" s="2">
        <f t="shared" si="3"/>
        <v>41161.044439999998</v>
      </c>
    </row>
    <row r="28" spans="1:18">
      <c r="A28" s="36" t="s">
        <v>48</v>
      </c>
      <c r="B28" s="37" t="s">
        <v>46</v>
      </c>
      <c r="C28" s="38">
        <v>56499.53933</v>
      </c>
      <c r="D28" s="36">
        <v>2.9999999999999997E-4</v>
      </c>
      <c r="E28">
        <f t="shared" si="0"/>
        <v>1430.6600361546925</v>
      </c>
      <c r="F28">
        <f t="shared" si="5"/>
        <v>1430</v>
      </c>
      <c r="G28">
        <f t="shared" si="1"/>
        <v>1.0223299999997835</v>
      </c>
      <c r="I28">
        <f t="shared" si="4"/>
        <v>1.0223299999997835</v>
      </c>
      <c r="O28">
        <f t="shared" ca="1" si="2"/>
        <v>0.76709105994447246</v>
      </c>
      <c r="Q28" s="2">
        <f t="shared" si="3"/>
        <v>41481.03933</v>
      </c>
    </row>
    <row r="29" spans="1:18">
      <c r="A29" s="36" t="s">
        <v>48</v>
      </c>
      <c r="B29" s="37" t="s">
        <v>46</v>
      </c>
      <c r="C29" s="38">
        <v>56499.539879999997</v>
      </c>
      <c r="D29" s="36">
        <v>2.9999999999999997E-4</v>
      </c>
      <c r="E29">
        <f t="shared" si="0"/>
        <v>1430.6603912454</v>
      </c>
      <c r="F29">
        <f t="shared" si="5"/>
        <v>1430</v>
      </c>
      <c r="G29">
        <f t="shared" si="1"/>
        <v>1.0228799999968032</v>
      </c>
      <c r="I29">
        <f t="shared" si="4"/>
        <v>1.0228799999968032</v>
      </c>
      <c r="O29">
        <f t="shared" ca="1" si="2"/>
        <v>0.76709105994447246</v>
      </c>
      <c r="Q29" s="2">
        <f t="shared" si="3"/>
        <v>41481.039879999997</v>
      </c>
    </row>
    <row r="30" spans="1:18">
      <c r="A30" s="39" t="s">
        <v>49</v>
      </c>
      <c r="B30" s="40" t="s">
        <v>46</v>
      </c>
      <c r="C30" s="41">
        <v>58027.480729999952</v>
      </c>
      <c r="D30" s="41">
        <v>1E-4</v>
      </c>
      <c r="E30">
        <f>+(C30-C$7)/C$8</f>
        <v>2417.1287558912491</v>
      </c>
      <c r="F30">
        <f t="shared" si="5"/>
        <v>2416.5</v>
      </c>
      <c r="G30">
        <f>+C30-(C$7+F30*C$8)</f>
        <v>0.97387999995407881</v>
      </c>
      <c r="I30">
        <f>+G30</f>
        <v>0.97387999995407881</v>
      </c>
      <c r="O30">
        <f ca="1">+C$11+C$12*$F30</f>
        <v>1.1246535083534963</v>
      </c>
      <c r="Q30" s="2">
        <f>+C30-15018.5</f>
        <v>43008.980729999952</v>
      </c>
    </row>
    <row r="31" spans="1:18">
      <c r="A31" s="39" t="s">
        <v>49</v>
      </c>
      <c r="B31" s="40" t="s">
        <v>46</v>
      </c>
      <c r="C31" s="41">
        <v>58027.48124000011</v>
      </c>
      <c r="D31" s="41">
        <v>2.0000000000000001E-4</v>
      </c>
      <c r="E31">
        <f>+(C31-C$7)/C$8</f>
        <v>2417.1290851572817</v>
      </c>
      <c r="F31">
        <f t="shared" si="5"/>
        <v>2416.5</v>
      </c>
      <c r="G31">
        <f>+C31-(C$7+F31*C$8)</f>
        <v>0.97439000011218013</v>
      </c>
      <c r="I31">
        <f>+G31</f>
        <v>0.97439000011218013</v>
      </c>
      <c r="O31">
        <f ca="1">+C$11+C$12*$F31</f>
        <v>1.1246535083534963</v>
      </c>
      <c r="Q31" s="2">
        <f>+C31-15018.5</f>
        <v>43008.98124000011</v>
      </c>
    </row>
    <row r="32" spans="1:18">
      <c r="A32" s="39" t="s">
        <v>49</v>
      </c>
      <c r="B32" s="40" t="s">
        <v>46</v>
      </c>
      <c r="C32" s="41">
        <v>58044.526289999951</v>
      </c>
      <c r="D32" s="41">
        <v>2.0000000000000001E-4</v>
      </c>
      <c r="E32">
        <f>+(C32-C$7)/C$8</f>
        <v>2428.1337013364027</v>
      </c>
      <c r="F32">
        <f t="shared" si="5"/>
        <v>2427.5</v>
      </c>
      <c r="G32">
        <f>+C32-(C$7+F32*C$8)</f>
        <v>0.98153999995702179</v>
      </c>
      <c r="I32">
        <f>+G32</f>
        <v>0.98153999995702179</v>
      </c>
      <c r="O32">
        <f ca="1">+C$11+C$12*$F32</f>
        <v>1.1286405199424465</v>
      </c>
      <c r="Q32" s="2">
        <f>+C32-15018.5</f>
        <v>43026.026289999951</v>
      </c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0:D32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2024-02-17T03:57:47Z</dcterms:modified>
</cp:coreProperties>
</file>